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15600" windowHeight="7995"/>
  </bookViews>
  <sheets>
    <sheet name="Option Free" sheetId="1" r:id="rId1"/>
    <sheet name="Callable Bond" sheetId="2" r:id="rId2"/>
    <sheet name="Putable Bond" sheetId="4" r:id="rId3"/>
    <sheet name="Sinking-Fund" sheetId="5" r:id="rId4"/>
    <sheet name="Convertible Bond" sheetId="6" r:id="rId5"/>
    <sheet name="Callable Convertible Bond" sheetId="8" r:id="rId6"/>
  </sheets>
  <calcPr calcId="145621"/>
</workbook>
</file>

<file path=xl/calcChain.xml><?xml version="1.0" encoding="utf-8"?>
<calcChain xmlns="http://schemas.openxmlformats.org/spreadsheetml/2006/main">
  <c r="G8" i="8" l="1"/>
  <c r="R24" i="8"/>
  <c r="N14" i="8"/>
  <c r="O16" i="8"/>
  <c r="O12" i="8"/>
  <c r="P18" i="8"/>
  <c r="P14" i="8"/>
  <c r="P10" i="8"/>
  <c r="Q16" i="8"/>
  <c r="Q20" i="8"/>
  <c r="Q12" i="8"/>
  <c r="L12" i="8"/>
  <c r="Q8" i="8"/>
  <c r="E12" i="8"/>
  <c r="F10" i="8" s="1"/>
  <c r="B8" i="8"/>
  <c r="E16" i="8" s="1"/>
  <c r="B3" i="8"/>
  <c r="N24" i="6"/>
  <c r="K14" i="6"/>
  <c r="L16" i="6"/>
  <c r="L12" i="6"/>
  <c r="M18" i="6"/>
  <c r="M14" i="6"/>
  <c r="M10" i="6"/>
  <c r="N20" i="6"/>
  <c r="N16" i="6"/>
  <c r="N12" i="6"/>
  <c r="N8" i="6"/>
  <c r="H16" i="6"/>
  <c r="H12" i="6"/>
  <c r="G14" i="6"/>
  <c r="H20" i="6"/>
  <c r="G18" i="6"/>
  <c r="F16" i="6"/>
  <c r="H8" i="6"/>
  <c r="G10" i="6"/>
  <c r="F12" i="6"/>
  <c r="B8" i="6"/>
  <c r="B3" i="6"/>
  <c r="F23" i="5"/>
  <c r="Q14" i="5"/>
  <c r="R16" i="5"/>
  <c r="R12" i="5"/>
  <c r="S18" i="5"/>
  <c r="S14" i="5"/>
  <c r="S10" i="5"/>
  <c r="K14" i="5"/>
  <c r="L16" i="5"/>
  <c r="L12" i="5"/>
  <c r="M10" i="5"/>
  <c r="M14" i="5"/>
  <c r="M18" i="5"/>
  <c r="F16" i="5"/>
  <c r="G18" i="5" s="1"/>
  <c r="F12" i="5"/>
  <c r="G10" i="5"/>
  <c r="B3" i="5"/>
  <c r="L16" i="4"/>
  <c r="L12" i="4"/>
  <c r="M18" i="4"/>
  <c r="M14" i="4"/>
  <c r="M10" i="4"/>
  <c r="F16" i="4"/>
  <c r="G18" i="4" s="1"/>
  <c r="F12" i="4"/>
  <c r="G10" i="4" s="1"/>
  <c r="B3" i="4"/>
  <c r="L16" i="2"/>
  <c r="L12" i="2"/>
  <c r="M18" i="2"/>
  <c r="M14" i="2"/>
  <c r="M10" i="2"/>
  <c r="G18" i="2"/>
  <c r="H20" i="2" s="1"/>
  <c r="H12" i="2"/>
  <c r="G14" i="2"/>
  <c r="F16" i="2"/>
  <c r="H8" i="2"/>
  <c r="G10" i="2"/>
  <c r="F12" i="2"/>
  <c r="B3" i="2"/>
  <c r="B3" i="1"/>
  <c r="M18" i="1"/>
  <c r="M14" i="1"/>
  <c r="M10" i="1"/>
  <c r="H20" i="1"/>
  <c r="H16" i="1"/>
  <c r="G18" i="1"/>
  <c r="H12" i="1"/>
  <c r="G14" i="1"/>
  <c r="F16" i="1"/>
  <c r="H8" i="1"/>
  <c r="G10" i="1"/>
  <c r="F12" i="1"/>
  <c r="L12" i="1" l="1"/>
  <c r="L16" i="1"/>
  <c r="K14" i="1" s="1"/>
  <c r="L8" i="8"/>
  <c r="F18" i="8"/>
  <c r="F14" i="8"/>
  <c r="G12" i="8" s="1"/>
  <c r="H20" i="5"/>
  <c r="H16" i="5"/>
  <c r="H8" i="5"/>
  <c r="G14" i="5"/>
  <c r="H8" i="4"/>
  <c r="H20" i="4"/>
  <c r="H16" i="4"/>
  <c r="G14" i="4"/>
  <c r="K14" i="2"/>
  <c r="H16" i="2"/>
  <c r="B13" i="5" l="1"/>
  <c r="F24" i="5" s="1"/>
  <c r="F25" i="5" s="1"/>
  <c r="L23" i="2"/>
  <c r="L23" i="4"/>
  <c r="K10" i="8"/>
  <c r="G20" i="8"/>
  <c r="L20" i="8" s="1"/>
  <c r="G16" i="8"/>
  <c r="L16" i="8" s="1"/>
  <c r="K14" i="8" s="1"/>
  <c r="J12" i="8" s="1"/>
  <c r="H12" i="5"/>
  <c r="H12" i="4"/>
  <c r="K18" i="8" l="1"/>
  <c r="J16" i="8" s="1"/>
  <c r="I14" i="8" s="1"/>
  <c r="L24" i="8" s="1"/>
  <c r="K14" i="4"/>
</calcChain>
</file>

<file path=xl/comments1.xml><?xml version="1.0" encoding="utf-8"?>
<comments xmlns="http://schemas.openxmlformats.org/spreadsheetml/2006/main">
  <authors>
    <author>нина</author>
  </authors>
  <commentList>
    <comment ref="G8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Priceuuu = Price0 × (u)^3
Priceuuu = 92×(1.1)^3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Priceuu = Price0 × (u)^2 
Priceuu = 92×(1.1)^2</t>
        </r>
        <r>
          <rPr>
            <b/>
            <sz val="10"/>
            <color indexed="81"/>
            <rFont val="Calibri"/>
            <family val="2"/>
            <charset val="204"/>
            <scheme val="minor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Priceu = Price0 × u 
Priceu = 92 × 1.1</t>
        </r>
      </text>
    </comment>
    <comment ref="G12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Priceuud = Price0 × (u)^2 × d
Priceuud = 92×(1.1)^2 × 0.909091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Priceud = Price0 × u × d 
Priceud = 92 × 1.1 × 0.909091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Priced = Price0 × d
Priced = 92× 0.909091</t>
        </r>
      </text>
    </comment>
    <comment ref="G16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Priceddu = Price0 × (d)^2 × u
Priceddu = 92×(0.909091)^2 × 1.1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>Pricedd = Price0 ×(d)^2
Pricedd = 92 × (0.909091)^2</t>
        </r>
      </text>
    </comment>
    <comment ref="G20" authorId="0">
      <text>
        <r>
          <rPr>
            <sz val="10"/>
            <color indexed="81"/>
            <rFont val="Calibri"/>
            <family val="2"/>
            <charset val="204"/>
            <scheme val="minor"/>
          </rPr>
          <t>Priceddd = Price0 × (d)^3
Priceddd = 92×(0.909091)^3</t>
        </r>
      </text>
    </comment>
  </commentList>
</comments>
</file>

<file path=xl/sharedStrings.xml><?xml version="1.0" encoding="utf-8"?>
<sst xmlns="http://schemas.openxmlformats.org/spreadsheetml/2006/main" count="108" uniqueCount="37">
  <si>
    <t>Face Value</t>
  </si>
  <si>
    <t>Coupon Rate</t>
  </si>
  <si>
    <t>Interest Rate</t>
  </si>
  <si>
    <t>Maturity (yrs)</t>
  </si>
  <si>
    <t>u</t>
  </si>
  <si>
    <t>d</t>
  </si>
  <si>
    <t>Period 3</t>
  </si>
  <si>
    <t>Period 2</t>
  </si>
  <si>
    <t>Period 1</t>
  </si>
  <si>
    <t>Today</t>
  </si>
  <si>
    <t>Interest Rates</t>
  </si>
  <si>
    <t>Coupon Payment</t>
  </si>
  <si>
    <t>3-Period Option-Free Bond</t>
  </si>
  <si>
    <t>Call Price</t>
  </si>
  <si>
    <t>3-Period Callable Bond</t>
  </si>
  <si>
    <t xml:space="preserve">Call Value = </t>
  </si>
  <si>
    <t>Put Price</t>
  </si>
  <si>
    <t>3-Period Putable Bond</t>
  </si>
  <si>
    <t>Issue</t>
  </si>
  <si>
    <t>Sink 1</t>
  </si>
  <si>
    <t>Sink 2</t>
  </si>
  <si>
    <t>Call in Period 1</t>
  </si>
  <si>
    <t>Call in Period 2</t>
  </si>
  <si>
    <t>Option Free Bond</t>
  </si>
  <si>
    <t>Total value of $15M face value issue is =</t>
  </si>
  <si>
    <t>Million</t>
  </si>
  <si>
    <t xml:space="preserve">Maturity </t>
  </si>
  <si>
    <t>Value of Sinking bond is =</t>
  </si>
  <si>
    <t>Value of bond's sinking fund option =</t>
  </si>
  <si>
    <t>Interest Rate (flat)</t>
  </si>
  <si>
    <t>Current stock Price</t>
  </si>
  <si>
    <t>p equal to q</t>
  </si>
  <si>
    <t>Stock Prices</t>
  </si>
  <si>
    <t>Conversion Ratio</t>
  </si>
  <si>
    <t>3-Period Convertible Bond</t>
  </si>
  <si>
    <t>Convertible bond value equal to</t>
  </si>
  <si>
    <t>Callable Convertible bond value equal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</si>
</sst>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indexed="81"/>
      <name val="Calibri"/>
      <family val="2"/>
      <charset val="204"/>
      <scheme val="minor"/>
    </font>
    <font>
      <b/>
      <sz val="10"/>
      <color indexed="8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0" fillId="0" borderId="0" xfId="0" applyNumberFormat="1"/>
    <xf numFmtId="0" fontId="0" fillId="0" borderId="0" xfId="1" applyNumberFormat="1" applyFont="1"/>
    <xf numFmtId="0" fontId="0" fillId="2" borderId="0" xfId="0" applyFill="1"/>
    <xf numFmtId="0" fontId="0" fillId="2" borderId="0" xfId="1" applyNumberFormat="1" applyFont="1" applyFill="1"/>
    <xf numFmtId="2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164" fontId="0" fillId="2" borderId="0" xfId="0" applyNumberFormat="1" applyFill="1"/>
    <xf numFmtId="0" fontId="0" fillId="0" borderId="0" xfId="0" applyAlignment="1"/>
    <xf numFmtId="164" fontId="0" fillId="0" borderId="0" xfId="0" applyNumberFormat="1" applyAlignment="1"/>
    <xf numFmtId="1" fontId="0" fillId="0" borderId="0" xfId="1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164" fontId="6" fillId="3" borderId="0" xfId="1" applyNumberFormat="1" applyFont="1" applyFill="1"/>
    <xf numFmtId="164" fontId="7" fillId="3" borderId="0" xfId="0" applyNumberFormat="1" applyFont="1" applyFill="1"/>
    <xf numFmtId="0" fontId="6" fillId="3" borderId="0" xfId="0" applyFont="1" applyFill="1"/>
    <xf numFmtId="0" fontId="6" fillId="3" borderId="0" xfId="1" applyNumberFormat="1" applyFont="1" applyFill="1"/>
    <xf numFmtId="164" fontId="6" fillId="3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12" sqref="L12"/>
    </sheetView>
  </sheetViews>
  <sheetFormatPr defaultRowHeight="15" x14ac:dyDescent="0.25"/>
  <cols>
    <col min="1" max="1" width="16.28515625" bestFit="1" customWidth="1"/>
    <col min="5" max="5" width="9.85546875" customWidth="1"/>
  </cols>
  <sheetData>
    <row r="1" spans="1:15" x14ac:dyDescent="0.25">
      <c r="A1" t="s">
        <v>0</v>
      </c>
      <c r="B1">
        <v>100</v>
      </c>
    </row>
    <row r="2" spans="1:15" x14ac:dyDescent="0.25">
      <c r="A2" t="s">
        <v>1</v>
      </c>
      <c r="B2" s="1">
        <v>0.09</v>
      </c>
    </row>
    <row r="3" spans="1:15" x14ac:dyDescent="0.25">
      <c r="A3" t="s">
        <v>11</v>
      </c>
      <c r="B3" s="3">
        <f>B2*B1</f>
        <v>9</v>
      </c>
    </row>
    <row r="4" spans="1:15" x14ac:dyDescent="0.25">
      <c r="A4" t="s">
        <v>2</v>
      </c>
      <c r="B4" s="1">
        <v>0.1</v>
      </c>
    </row>
    <row r="5" spans="1:15" x14ac:dyDescent="0.25">
      <c r="A5" t="s">
        <v>3</v>
      </c>
      <c r="B5">
        <v>3</v>
      </c>
      <c r="E5" s="18" t="s">
        <v>10</v>
      </c>
      <c r="F5" s="18"/>
      <c r="G5" s="18"/>
      <c r="H5" s="18"/>
      <c r="K5" s="18" t="s">
        <v>12</v>
      </c>
      <c r="L5" s="18"/>
      <c r="M5" s="18"/>
      <c r="N5" s="18"/>
    </row>
    <row r="6" spans="1:15" x14ac:dyDescent="0.25">
      <c r="A6" t="s">
        <v>4</v>
      </c>
      <c r="B6">
        <v>1.1000000000000001</v>
      </c>
      <c r="E6" t="s">
        <v>9</v>
      </c>
      <c r="F6" t="s">
        <v>8</v>
      </c>
      <c r="G6" t="s">
        <v>7</v>
      </c>
      <c r="H6" t="s">
        <v>6</v>
      </c>
      <c r="J6" s="3"/>
      <c r="K6" s="3"/>
      <c r="L6" s="3"/>
      <c r="M6" s="3"/>
      <c r="N6" s="3"/>
      <c r="O6" s="3"/>
    </row>
    <row r="7" spans="1:15" x14ac:dyDescent="0.25">
      <c r="A7" t="s">
        <v>5</v>
      </c>
      <c r="B7">
        <v>0.95</v>
      </c>
      <c r="J7" s="3"/>
      <c r="K7" s="3"/>
      <c r="L7" s="3"/>
      <c r="M7" s="3"/>
      <c r="N7" s="3"/>
      <c r="O7" s="3"/>
    </row>
    <row r="8" spans="1:15" x14ac:dyDescent="0.25">
      <c r="A8" t="s">
        <v>31</v>
      </c>
      <c r="B8">
        <v>0.5</v>
      </c>
      <c r="H8" s="2">
        <f>G10*B6</f>
        <v>0.13310000000000002</v>
      </c>
      <c r="J8" s="3"/>
      <c r="K8" s="3"/>
      <c r="L8" s="3"/>
      <c r="M8" s="3"/>
      <c r="N8" s="4">
        <v>109</v>
      </c>
      <c r="O8" s="3"/>
    </row>
    <row r="9" spans="1:15" x14ac:dyDescent="0.25">
      <c r="J9" s="3"/>
      <c r="K9" s="3"/>
      <c r="L9" s="3"/>
      <c r="M9" s="3"/>
      <c r="N9" s="3"/>
      <c r="O9" s="3"/>
    </row>
    <row r="10" spans="1:15" x14ac:dyDescent="0.25">
      <c r="G10" s="2">
        <f>F12*B6</f>
        <v>0.12100000000000002</v>
      </c>
      <c r="J10" s="3"/>
      <c r="K10" s="3"/>
      <c r="L10" s="3"/>
      <c r="M10" s="4">
        <f>(0.5*N8+0.5*N12)/(1+G10)</f>
        <v>97.234611953612841</v>
      </c>
      <c r="N10" s="3"/>
      <c r="O10" s="3"/>
    </row>
    <row r="11" spans="1:15" x14ac:dyDescent="0.25">
      <c r="J11" s="3"/>
      <c r="K11" s="3"/>
      <c r="L11" s="3"/>
      <c r="M11" s="3"/>
      <c r="N11" s="3"/>
      <c r="O11" s="3"/>
    </row>
    <row r="12" spans="1:15" x14ac:dyDescent="0.25">
      <c r="F12" s="2">
        <f>E14*B6</f>
        <v>0.11000000000000001</v>
      </c>
      <c r="H12" s="1">
        <f>G14*B6</f>
        <v>0.11495000000000002</v>
      </c>
      <c r="I12" s="1"/>
      <c r="J12" s="3"/>
      <c r="K12" s="3"/>
      <c r="L12" s="4">
        <f>(0.5*(M10+B3)+0.5*(M14+B3))/(1+F12)</f>
        <v>96.361171498564588</v>
      </c>
      <c r="M12" s="3"/>
      <c r="N12" s="3">
        <v>109</v>
      </c>
      <c r="O12" s="3"/>
    </row>
    <row r="13" spans="1:15" x14ac:dyDescent="0.25">
      <c r="J13" s="3"/>
      <c r="K13" s="3"/>
      <c r="L13" s="3"/>
      <c r="M13" s="3"/>
      <c r="N13" s="3"/>
      <c r="O13" s="3"/>
    </row>
    <row r="14" spans="1:15" x14ac:dyDescent="0.25">
      <c r="E14" s="1">
        <v>0.1</v>
      </c>
      <c r="G14" s="1">
        <f>F16*B6</f>
        <v>0.10450000000000001</v>
      </c>
      <c r="J14" s="3"/>
      <c r="K14" s="19">
        <f>(0.5*(L12+B3)+0.5*(L16+B3))/(1+E14)</f>
        <v>96.952101252497755</v>
      </c>
      <c r="L14" s="3"/>
      <c r="M14" s="4">
        <f>(0.5*N12+0.5*N16)/(1+G14)</f>
        <v>98.687188773200546</v>
      </c>
      <c r="N14" s="3"/>
      <c r="O14" s="3"/>
    </row>
    <row r="15" spans="1:15" x14ac:dyDescent="0.25">
      <c r="J15" s="3"/>
      <c r="K15" s="3"/>
      <c r="L15" s="3"/>
      <c r="M15" s="3"/>
      <c r="N15" s="3"/>
      <c r="O15" s="3"/>
    </row>
    <row r="16" spans="1:15" x14ac:dyDescent="0.25">
      <c r="F16" s="2">
        <f>E14*B7</f>
        <v>9.5000000000000001E-2</v>
      </c>
      <c r="H16" s="1">
        <f>G18*B6</f>
        <v>9.9275000000000002E-2</v>
      </c>
      <c r="J16" s="3"/>
      <c r="K16" s="3"/>
      <c r="L16" s="4">
        <f>(0.5*(M14+B3)+0.5*(M18+B3))/(1+F16)</f>
        <v>98.933451256930482</v>
      </c>
      <c r="M16" s="3"/>
      <c r="N16" s="3">
        <v>109</v>
      </c>
      <c r="O16" s="3"/>
    </row>
    <row r="17" spans="7:15" x14ac:dyDescent="0.25">
      <c r="J17" s="3"/>
      <c r="K17" s="3"/>
      <c r="L17" s="3"/>
      <c r="M17" s="3"/>
      <c r="N17" s="3"/>
      <c r="O17" s="3"/>
    </row>
    <row r="18" spans="7:15" x14ac:dyDescent="0.25">
      <c r="G18" s="1">
        <f>F16*B7</f>
        <v>9.0249999999999997E-2</v>
      </c>
      <c r="J18" s="3"/>
      <c r="K18" s="3"/>
      <c r="L18" s="3"/>
      <c r="M18" s="4">
        <f>(0.5*N16+0.5*N20)/(1+G18)</f>
        <v>99.977069479477194</v>
      </c>
      <c r="N18" s="3"/>
      <c r="O18" s="3"/>
    </row>
    <row r="19" spans="7:15" x14ac:dyDescent="0.25">
      <c r="J19" s="3"/>
      <c r="K19" s="3"/>
      <c r="L19" s="3"/>
      <c r="M19" s="3"/>
      <c r="N19" s="3"/>
      <c r="O19" s="3"/>
    </row>
    <row r="20" spans="7:15" x14ac:dyDescent="0.25">
      <c r="H20" s="1">
        <f>G18*B7</f>
        <v>8.5737499999999994E-2</v>
      </c>
      <c r="J20" s="3"/>
      <c r="K20" s="3"/>
      <c r="L20" s="3"/>
      <c r="M20" s="3"/>
      <c r="N20" s="3">
        <v>109</v>
      </c>
      <c r="O20" s="3"/>
    </row>
    <row r="21" spans="7:15" x14ac:dyDescent="0.25">
      <c r="J21" s="3"/>
      <c r="K21" s="3"/>
      <c r="L21" s="3"/>
      <c r="M21" s="3"/>
      <c r="N21" s="3"/>
      <c r="O21" s="3"/>
    </row>
    <row r="22" spans="7:15" x14ac:dyDescent="0.25">
      <c r="J22" s="3"/>
      <c r="K22" s="3"/>
      <c r="L22" s="3"/>
      <c r="M22" s="3"/>
      <c r="N22" s="3"/>
      <c r="O22" s="3"/>
    </row>
  </sheetData>
  <mergeCells count="2">
    <mergeCell ref="E5:H5"/>
    <mergeCell ref="K5:N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2" sqref="E22"/>
    </sheetView>
  </sheetViews>
  <sheetFormatPr defaultRowHeight="15" x14ac:dyDescent="0.25"/>
  <cols>
    <col min="1" max="1" width="16.28515625" bestFit="1" customWidth="1"/>
    <col min="11" max="11" width="12" bestFit="1" customWidth="1"/>
  </cols>
  <sheetData>
    <row r="1" spans="1:14" x14ac:dyDescent="0.25">
      <c r="A1" t="s">
        <v>0</v>
      </c>
      <c r="B1">
        <v>100</v>
      </c>
    </row>
    <row r="2" spans="1:14" x14ac:dyDescent="0.25">
      <c r="A2" t="s">
        <v>1</v>
      </c>
      <c r="B2" s="1">
        <v>0.09</v>
      </c>
    </row>
    <row r="3" spans="1:14" x14ac:dyDescent="0.25">
      <c r="A3" t="s">
        <v>11</v>
      </c>
      <c r="B3" s="3">
        <f>B2*B1</f>
        <v>9</v>
      </c>
    </row>
    <row r="4" spans="1:14" x14ac:dyDescent="0.25">
      <c r="A4" t="s">
        <v>13</v>
      </c>
      <c r="B4" s="3">
        <v>98</v>
      </c>
    </row>
    <row r="5" spans="1:14" x14ac:dyDescent="0.25">
      <c r="A5" t="s">
        <v>2</v>
      </c>
      <c r="B5" s="1">
        <v>0.1</v>
      </c>
      <c r="E5" s="18" t="s">
        <v>10</v>
      </c>
      <c r="F5" s="18"/>
      <c r="G5" s="18"/>
      <c r="H5" s="18"/>
      <c r="K5" s="18" t="s">
        <v>14</v>
      </c>
      <c r="L5" s="18"/>
      <c r="M5" s="18"/>
      <c r="N5" s="18"/>
    </row>
    <row r="6" spans="1:14" x14ac:dyDescent="0.25">
      <c r="A6" t="s">
        <v>3</v>
      </c>
      <c r="B6">
        <v>3</v>
      </c>
      <c r="E6" t="s">
        <v>9</v>
      </c>
      <c r="F6" t="s">
        <v>8</v>
      </c>
      <c r="G6" t="s">
        <v>7</v>
      </c>
      <c r="H6" t="s">
        <v>6</v>
      </c>
      <c r="K6" s="3"/>
      <c r="L6" s="3"/>
      <c r="M6" s="3"/>
      <c r="N6" s="3"/>
    </row>
    <row r="7" spans="1:14" x14ac:dyDescent="0.25">
      <c r="A7" t="s">
        <v>4</v>
      </c>
      <c r="B7">
        <v>1.1000000000000001</v>
      </c>
      <c r="K7" s="3"/>
      <c r="L7" s="3"/>
      <c r="M7" s="3"/>
      <c r="N7" s="3"/>
    </row>
    <row r="8" spans="1:14" x14ac:dyDescent="0.25">
      <c r="A8" t="s">
        <v>5</v>
      </c>
      <c r="B8">
        <v>0.95</v>
      </c>
      <c r="H8" s="2">
        <f>G10*B7</f>
        <v>0.13310000000000002</v>
      </c>
      <c r="K8" s="3"/>
      <c r="L8" s="3"/>
      <c r="M8" s="3"/>
      <c r="N8" s="4">
        <v>109</v>
      </c>
    </row>
    <row r="9" spans="1:14" x14ac:dyDescent="0.25">
      <c r="K9" s="3"/>
      <c r="L9" s="3"/>
      <c r="M9" s="3"/>
      <c r="N9" s="3"/>
    </row>
    <row r="10" spans="1:14" x14ac:dyDescent="0.25">
      <c r="G10" s="2">
        <f>F12*B7</f>
        <v>0.12100000000000002</v>
      </c>
      <c r="K10" s="3"/>
      <c r="L10" s="3"/>
      <c r="M10" s="4">
        <f>MIN((0.5*N8+0.5*N12)/(1+G10),B4)</f>
        <v>97.234611953612841</v>
      </c>
      <c r="N10" s="3"/>
    </row>
    <row r="11" spans="1:14" x14ac:dyDescent="0.25">
      <c r="K11" s="3"/>
      <c r="L11" s="3"/>
      <c r="M11" s="3"/>
      <c r="N11" s="3"/>
    </row>
    <row r="12" spans="1:14" x14ac:dyDescent="0.25">
      <c r="F12" s="2">
        <f>E14*B7</f>
        <v>0.11000000000000001</v>
      </c>
      <c r="H12" s="1">
        <f>G14*B7</f>
        <v>0.11495000000000002</v>
      </c>
      <c r="K12" s="3"/>
      <c r="L12" s="4">
        <f>MIN((0.5*(M10+B3)+0.5*(M14+B3))/(1+F12),B4)</f>
        <v>96.051627006131909</v>
      </c>
      <c r="M12" s="3"/>
      <c r="N12" s="3">
        <v>109</v>
      </c>
    </row>
    <row r="13" spans="1:14" x14ac:dyDescent="0.25">
      <c r="K13" s="3"/>
      <c r="L13" s="3"/>
      <c r="M13" s="3"/>
      <c r="N13" s="3"/>
    </row>
    <row r="14" spans="1:14" x14ac:dyDescent="0.25">
      <c r="E14" s="1">
        <v>0.1</v>
      </c>
      <c r="G14" s="1">
        <f>F16*B7</f>
        <v>0.10450000000000001</v>
      </c>
      <c r="K14" s="19">
        <f>(0.5*(L12+B3)+0.5*(L16+B3))/(1+E14)</f>
        <v>96.258419083318557</v>
      </c>
      <c r="L14" s="3"/>
      <c r="M14" s="4">
        <f>MIN((0.5*N12+0.5*N16)/(1+G14),B4)</f>
        <v>98</v>
      </c>
      <c r="N14" s="3"/>
    </row>
    <row r="15" spans="1:14" x14ac:dyDescent="0.25">
      <c r="K15" s="3"/>
      <c r="L15" s="3"/>
      <c r="M15" s="3"/>
      <c r="N15" s="3"/>
    </row>
    <row r="16" spans="1:14" x14ac:dyDescent="0.25">
      <c r="F16" s="2">
        <f>E14*B8</f>
        <v>9.5000000000000001E-2</v>
      </c>
      <c r="H16" s="1">
        <f>G18*B7</f>
        <v>9.9275000000000002E-2</v>
      </c>
      <c r="K16" s="3"/>
      <c r="L16" s="4">
        <f>MIN((0.5*(M14+B3)+0.5*(M18+B3))/(1+F16),B4)</f>
        <v>97.716894977168948</v>
      </c>
      <c r="M16" s="3"/>
      <c r="N16" s="3">
        <v>109</v>
      </c>
    </row>
    <row r="17" spans="7:14" x14ac:dyDescent="0.25">
      <c r="K17" s="3"/>
      <c r="L17" s="3"/>
      <c r="M17" s="3"/>
      <c r="N17" s="3"/>
    </row>
    <row r="18" spans="7:14" x14ac:dyDescent="0.25">
      <c r="G18" s="1">
        <f>F16*B8</f>
        <v>9.0249999999999997E-2</v>
      </c>
      <c r="K18" s="3"/>
      <c r="L18" s="3"/>
      <c r="M18" s="4">
        <f>MIN((0.5*N16+0.5*N20)/(1+G18),B4)</f>
        <v>98</v>
      </c>
      <c r="N18" s="3"/>
    </row>
    <row r="19" spans="7:14" x14ac:dyDescent="0.25">
      <c r="K19" s="3"/>
      <c r="L19" s="3"/>
      <c r="M19" s="3"/>
      <c r="N19" s="3"/>
    </row>
    <row r="20" spans="7:14" x14ac:dyDescent="0.25">
      <c r="H20" s="1">
        <f>G18*B8</f>
        <v>8.5737499999999994E-2</v>
      </c>
      <c r="K20" s="3"/>
      <c r="L20" s="3"/>
      <c r="M20" s="3"/>
      <c r="N20" s="3">
        <v>109</v>
      </c>
    </row>
    <row r="21" spans="7:14" x14ac:dyDescent="0.25">
      <c r="K21" s="3"/>
      <c r="L21" s="3"/>
      <c r="M21" s="3"/>
      <c r="N21" s="3"/>
    </row>
    <row r="23" spans="7:14" x14ac:dyDescent="0.25">
      <c r="K23" s="21" t="s">
        <v>15</v>
      </c>
      <c r="L23" s="20">
        <f>'Option Free'!K14-'Callable Bond'!K14</f>
        <v>0.69368216917919767</v>
      </c>
    </row>
  </sheetData>
  <mergeCells count="2">
    <mergeCell ref="E5:H5"/>
    <mergeCell ref="K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23" sqref="L23"/>
    </sheetView>
  </sheetViews>
  <sheetFormatPr defaultRowHeight="15" x14ac:dyDescent="0.25"/>
  <cols>
    <col min="1" max="1" width="16.28515625" bestFit="1" customWidth="1"/>
    <col min="11" max="11" width="12" bestFit="1" customWidth="1"/>
  </cols>
  <sheetData>
    <row r="1" spans="1:14" x14ac:dyDescent="0.25">
      <c r="A1" t="s">
        <v>0</v>
      </c>
      <c r="B1">
        <v>100</v>
      </c>
    </row>
    <row r="2" spans="1:14" x14ac:dyDescent="0.25">
      <c r="A2" t="s">
        <v>1</v>
      </c>
      <c r="B2" s="1">
        <v>0.09</v>
      </c>
    </row>
    <row r="3" spans="1:14" x14ac:dyDescent="0.25">
      <c r="A3" t="s">
        <v>11</v>
      </c>
      <c r="B3" s="3">
        <f>B2*B1</f>
        <v>9</v>
      </c>
    </row>
    <row r="4" spans="1:14" x14ac:dyDescent="0.25">
      <c r="A4" t="s">
        <v>16</v>
      </c>
      <c r="B4" s="3">
        <v>97</v>
      </c>
    </row>
    <row r="5" spans="1:14" x14ac:dyDescent="0.25">
      <c r="A5" t="s">
        <v>2</v>
      </c>
      <c r="B5" s="1">
        <v>0.1</v>
      </c>
      <c r="E5" s="18" t="s">
        <v>10</v>
      </c>
      <c r="F5" s="18"/>
      <c r="G5" s="18"/>
      <c r="H5" s="18"/>
      <c r="K5" s="18" t="s">
        <v>17</v>
      </c>
      <c r="L5" s="18"/>
      <c r="M5" s="18"/>
      <c r="N5" s="18"/>
    </row>
    <row r="6" spans="1:14" x14ac:dyDescent="0.25">
      <c r="A6" t="s">
        <v>3</v>
      </c>
      <c r="B6">
        <v>3</v>
      </c>
      <c r="E6" t="s">
        <v>9</v>
      </c>
      <c r="F6" t="s">
        <v>8</v>
      </c>
      <c r="G6" t="s">
        <v>7</v>
      </c>
      <c r="H6" t="s">
        <v>6</v>
      </c>
      <c r="K6" s="3"/>
      <c r="L6" s="3"/>
      <c r="M6" s="3"/>
      <c r="N6" s="3"/>
    </row>
    <row r="7" spans="1:14" x14ac:dyDescent="0.25">
      <c r="A7" t="s">
        <v>4</v>
      </c>
      <c r="B7">
        <v>1.1000000000000001</v>
      </c>
      <c r="K7" s="3"/>
      <c r="L7" s="3"/>
      <c r="M7" s="3"/>
      <c r="N7" s="3"/>
    </row>
    <row r="8" spans="1:14" x14ac:dyDescent="0.25">
      <c r="A8" t="s">
        <v>5</v>
      </c>
      <c r="B8">
        <v>0.95</v>
      </c>
      <c r="H8" s="2">
        <f>G10*B7</f>
        <v>0.13310000000000002</v>
      </c>
      <c r="K8" s="3"/>
      <c r="L8" s="3"/>
      <c r="M8" s="3"/>
      <c r="N8" s="4">
        <v>109</v>
      </c>
    </row>
    <row r="9" spans="1:14" x14ac:dyDescent="0.25">
      <c r="K9" s="3"/>
      <c r="L9" s="3"/>
      <c r="M9" s="3"/>
      <c r="N9" s="3"/>
    </row>
    <row r="10" spans="1:14" x14ac:dyDescent="0.25">
      <c r="G10" s="2">
        <f>F12*B7</f>
        <v>0.12100000000000002</v>
      </c>
      <c r="K10" s="3"/>
      <c r="L10" s="3"/>
      <c r="M10" s="4">
        <f>MAX((0.5*N8+0.5*N12)/(1+G10),B4)</f>
        <v>97.234611953612841</v>
      </c>
      <c r="N10" s="3"/>
    </row>
    <row r="11" spans="1:14" x14ac:dyDescent="0.25">
      <c r="K11" s="3"/>
      <c r="L11" s="3"/>
      <c r="M11" s="3"/>
      <c r="N11" s="3"/>
    </row>
    <row r="12" spans="1:14" x14ac:dyDescent="0.25">
      <c r="F12" s="2">
        <f>E14*B7</f>
        <v>0.11000000000000001</v>
      </c>
      <c r="H12" s="1">
        <f>G14*B7</f>
        <v>0.11495000000000002</v>
      </c>
      <c r="K12" s="3"/>
      <c r="L12" s="4">
        <f>MAX((0.5*(M10+B3)+0.5*(M14+B3))/(1+F12),B4)</f>
        <v>97</v>
      </c>
      <c r="M12" s="3"/>
      <c r="N12" s="3">
        <v>109</v>
      </c>
    </row>
    <row r="13" spans="1:14" x14ac:dyDescent="0.25">
      <c r="K13" s="3"/>
      <c r="L13" s="3"/>
      <c r="M13" s="3"/>
      <c r="N13" s="3"/>
    </row>
    <row r="14" spans="1:14" x14ac:dyDescent="0.25">
      <c r="E14" s="1">
        <v>0.1</v>
      </c>
      <c r="G14" s="1">
        <f>F16*B7</f>
        <v>0.10450000000000001</v>
      </c>
      <c r="K14" s="19">
        <f>(0.5*(L12+B3)+0.5*(L16+B3))/(1+E14)</f>
        <v>97.242477844059309</v>
      </c>
      <c r="L14" s="3"/>
      <c r="M14" s="4">
        <f>MAX((0.5*N12+0.5*N16)/(1+G14),B4)</f>
        <v>98.687188773200546</v>
      </c>
      <c r="N14" s="3"/>
    </row>
    <row r="15" spans="1:14" x14ac:dyDescent="0.25">
      <c r="K15" s="3"/>
      <c r="L15" s="3"/>
      <c r="M15" s="3"/>
      <c r="N15" s="3"/>
    </row>
    <row r="16" spans="1:14" x14ac:dyDescent="0.25">
      <c r="F16" s="2">
        <f>E14*B8</f>
        <v>9.5000000000000001E-2</v>
      </c>
      <c r="H16" s="1">
        <f>G18*B7</f>
        <v>9.9275000000000002E-2</v>
      </c>
      <c r="K16" s="3"/>
      <c r="L16" s="4">
        <f>MAX((0.5*(M14+B3)+0.5*(M18+B3))/(1+F16),B4)</f>
        <v>98.933451256930482</v>
      </c>
      <c r="M16" s="3"/>
      <c r="N16" s="3">
        <v>109</v>
      </c>
    </row>
    <row r="17" spans="7:14" x14ac:dyDescent="0.25">
      <c r="K17" s="3"/>
      <c r="L17" s="3"/>
      <c r="M17" s="3"/>
      <c r="N17" s="3"/>
    </row>
    <row r="18" spans="7:14" x14ac:dyDescent="0.25">
      <c r="G18" s="1">
        <f>F16*B8</f>
        <v>9.0249999999999997E-2</v>
      </c>
      <c r="K18" s="3"/>
      <c r="L18" s="3"/>
      <c r="M18" s="4">
        <f>MAX((0.5*N16+0.5*N20)/(1+G18),B4)</f>
        <v>99.977069479477194</v>
      </c>
      <c r="N18" s="3"/>
    </row>
    <row r="19" spans="7:14" x14ac:dyDescent="0.25">
      <c r="K19" s="3"/>
      <c r="L19" s="3"/>
      <c r="M19" s="3"/>
      <c r="N19" s="3"/>
    </row>
    <row r="20" spans="7:14" x14ac:dyDescent="0.25">
      <c r="H20" s="1">
        <f>G18*B8</f>
        <v>8.5737499999999994E-2</v>
      </c>
      <c r="K20" s="3"/>
      <c r="L20" s="3"/>
      <c r="M20" s="3"/>
      <c r="N20" s="3">
        <v>109</v>
      </c>
    </row>
    <row r="21" spans="7:14" x14ac:dyDescent="0.25">
      <c r="K21" s="3"/>
      <c r="L21" s="3"/>
      <c r="M21" s="3"/>
      <c r="N21" s="3"/>
    </row>
    <row r="23" spans="7:14" x14ac:dyDescent="0.25">
      <c r="K23" s="21" t="s">
        <v>15</v>
      </c>
      <c r="L23" s="20">
        <f>K14-'Option Free'!K14</f>
        <v>0.29037659156155371</v>
      </c>
    </row>
  </sheetData>
  <mergeCells count="2">
    <mergeCell ref="E5:H5"/>
    <mergeCell ref="K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2" workbookViewId="0">
      <selection activeCell="S18" sqref="S18"/>
    </sheetView>
  </sheetViews>
  <sheetFormatPr defaultRowHeight="15" x14ac:dyDescent="0.25"/>
  <cols>
    <col min="1" max="1" width="16.28515625" bestFit="1" customWidth="1"/>
    <col min="2" max="2" width="14.42578125" customWidth="1"/>
  </cols>
  <sheetData>
    <row r="1" spans="1:20" x14ac:dyDescent="0.25">
      <c r="A1" t="s">
        <v>0</v>
      </c>
      <c r="B1">
        <v>100</v>
      </c>
    </row>
    <row r="2" spans="1:20" x14ac:dyDescent="0.25">
      <c r="A2" t="s">
        <v>1</v>
      </c>
      <c r="B2" s="1">
        <v>0.09</v>
      </c>
    </row>
    <row r="3" spans="1:20" x14ac:dyDescent="0.25">
      <c r="A3" t="s">
        <v>11</v>
      </c>
      <c r="B3" s="3">
        <f>B2*B1</f>
        <v>9</v>
      </c>
    </row>
    <row r="4" spans="1:20" x14ac:dyDescent="0.25">
      <c r="A4" t="s">
        <v>2</v>
      </c>
      <c r="B4" s="1">
        <v>0.1</v>
      </c>
    </row>
    <row r="5" spans="1:20" x14ac:dyDescent="0.25">
      <c r="A5" t="s">
        <v>3</v>
      </c>
      <c r="B5">
        <v>3</v>
      </c>
      <c r="E5" s="18" t="s">
        <v>10</v>
      </c>
      <c r="F5" s="18"/>
      <c r="G5" s="18"/>
      <c r="H5" s="18"/>
      <c r="K5" s="18" t="s">
        <v>21</v>
      </c>
      <c r="L5" s="18"/>
      <c r="M5" s="18"/>
      <c r="N5" s="18"/>
      <c r="Q5" s="18" t="s">
        <v>22</v>
      </c>
      <c r="R5" s="18"/>
      <c r="S5" s="18"/>
      <c r="T5" s="18"/>
    </row>
    <row r="6" spans="1:20" x14ac:dyDescent="0.25">
      <c r="A6" t="s">
        <v>4</v>
      </c>
      <c r="B6">
        <v>1.1000000000000001</v>
      </c>
      <c r="E6" t="s">
        <v>9</v>
      </c>
      <c r="F6" t="s">
        <v>8</v>
      </c>
      <c r="G6" t="s">
        <v>7</v>
      </c>
      <c r="H6" t="s">
        <v>6</v>
      </c>
      <c r="J6" s="3"/>
      <c r="K6" s="3"/>
      <c r="L6" s="3"/>
      <c r="M6" s="3"/>
      <c r="N6" s="3"/>
      <c r="Q6" s="3"/>
      <c r="R6" s="3"/>
      <c r="S6" s="3"/>
      <c r="T6" s="3"/>
    </row>
    <row r="7" spans="1:20" x14ac:dyDescent="0.25">
      <c r="A7" t="s">
        <v>5</v>
      </c>
      <c r="B7">
        <v>0.95</v>
      </c>
      <c r="J7" s="3"/>
      <c r="K7" s="3"/>
      <c r="L7" s="3"/>
      <c r="M7" s="3"/>
      <c r="N7" s="3"/>
      <c r="Q7" s="3"/>
      <c r="R7" s="3"/>
      <c r="S7" s="3"/>
      <c r="T7" s="3"/>
    </row>
    <row r="8" spans="1:20" x14ac:dyDescent="0.25">
      <c r="A8" t="s">
        <v>13</v>
      </c>
      <c r="B8">
        <v>98</v>
      </c>
      <c r="H8" s="2">
        <f>G10*B6</f>
        <v>0.13310000000000002</v>
      </c>
      <c r="J8" s="3"/>
      <c r="K8" s="3"/>
      <c r="L8" s="3"/>
      <c r="M8" s="3"/>
      <c r="N8" s="4">
        <v>109</v>
      </c>
      <c r="Q8" s="3"/>
      <c r="R8" s="3"/>
      <c r="S8" s="3"/>
      <c r="T8" s="4">
        <v>109</v>
      </c>
    </row>
    <row r="9" spans="1:20" x14ac:dyDescent="0.25">
      <c r="A9" t="s">
        <v>18</v>
      </c>
      <c r="B9">
        <v>15</v>
      </c>
      <c r="C9" t="s">
        <v>25</v>
      </c>
      <c r="J9" s="3"/>
      <c r="K9" s="3"/>
      <c r="L9" s="3"/>
      <c r="M9" s="3"/>
      <c r="N9" s="3"/>
      <c r="Q9" s="3"/>
      <c r="R9" s="3"/>
      <c r="S9" s="3"/>
      <c r="T9" s="3"/>
    </row>
    <row r="10" spans="1:20" x14ac:dyDescent="0.25">
      <c r="A10" t="s">
        <v>19</v>
      </c>
      <c r="B10">
        <v>5</v>
      </c>
      <c r="C10" t="s">
        <v>25</v>
      </c>
      <c r="G10" s="2">
        <f>F12*B6</f>
        <v>0.12100000000000002</v>
      </c>
      <c r="J10" s="3"/>
      <c r="K10" s="3"/>
      <c r="L10" s="3"/>
      <c r="M10" s="4">
        <f>(0.5*N8+0.5*N12)/(1+G10)</f>
        <v>97.234611953612841</v>
      </c>
      <c r="N10" s="3"/>
      <c r="Q10" s="3"/>
      <c r="R10" s="3"/>
      <c r="S10" s="22">
        <f>MAX((0.5*N8+0.5*N12)/(1+G10)-B8,0)</f>
        <v>0</v>
      </c>
      <c r="T10" s="3"/>
    </row>
    <row r="11" spans="1:20" x14ac:dyDescent="0.25">
      <c r="A11" t="s">
        <v>20</v>
      </c>
      <c r="B11">
        <v>5</v>
      </c>
      <c r="C11" t="s">
        <v>25</v>
      </c>
      <c r="J11" s="3"/>
      <c r="K11" s="3"/>
      <c r="L11" s="3"/>
      <c r="M11" s="3"/>
      <c r="N11" s="3"/>
      <c r="Q11" s="3"/>
      <c r="R11" s="3"/>
      <c r="S11" s="3"/>
      <c r="T11" s="3"/>
    </row>
    <row r="12" spans="1:20" x14ac:dyDescent="0.25">
      <c r="A12" t="s">
        <v>26</v>
      </c>
      <c r="B12">
        <v>5</v>
      </c>
      <c r="C12" t="s">
        <v>25</v>
      </c>
      <c r="F12" s="2">
        <f>E14*B6</f>
        <v>0.11000000000000001</v>
      </c>
      <c r="H12" s="1">
        <f>G14*B6</f>
        <v>0.11495000000000002</v>
      </c>
      <c r="I12" s="1"/>
      <c r="J12" s="3"/>
      <c r="K12" s="3"/>
      <c r="L12" s="22">
        <f>MAX((0.5*(M10+B3)+0.5*(M14+B3))/(1+F12)-B8,0)</f>
        <v>0</v>
      </c>
      <c r="M12" s="3"/>
      <c r="N12" s="3">
        <v>109</v>
      </c>
      <c r="Q12" s="3"/>
      <c r="R12" s="22">
        <f>(0.5*(S10)+0.5*(S14))/(1+F12)</f>
        <v>0.30954449243267845</v>
      </c>
      <c r="S12" s="3"/>
      <c r="T12" s="3">
        <v>109</v>
      </c>
    </row>
    <row r="13" spans="1:20" x14ac:dyDescent="0.25">
      <c r="A13" t="s">
        <v>23</v>
      </c>
      <c r="B13" s="8">
        <f>'Option Free'!K14</f>
        <v>96.952101252497755</v>
      </c>
      <c r="J13" s="3"/>
      <c r="K13" s="3"/>
      <c r="L13" s="3"/>
      <c r="M13" s="3"/>
      <c r="N13" s="3"/>
      <c r="Q13" s="3"/>
      <c r="R13" s="3"/>
      <c r="S13" s="3"/>
      <c r="T13" s="3"/>
    </row>
    <row r="14" spans="1:20" x14ac:dyDescent="0.25">
      <c r="E14" s="1">
        <v>0.1</v>
      </c>
      <c r="G14" s="1">
        <f>F16*B6</f>
        <v>0.10450000000000001</v>
      </c>
      <c r="J14" s="3"/>
      <c r="K14" s="19">
        <f>(0.5*(L12)+0.5*(L16))/(1+E14)</f>
        <v>0.42429602587749182</v>
      </c>
      <c r="L14" s="3"/>
      <c r="M14" s="4">
        <f>(0.5*N12+0.5*N16)/(1+G14)</f>
        <v>98.687188773200546</v>
      </c>
      <c r="N14" s="3"/>
      <c r="Q14" s="19">
        <f>(0.5*(R12)+0.5*(R16))/(1+E14)</f>
        <v>0.69368216917918346</v>
      </c>
      <c r="R14" s="3"/>
      <c r="S14" s="22">
        <f>MAX((0.5*N12+0.5*N16)/(1+G14)-B8,0)</f>
        <v>0.68718877320054617</v>
      </c>
      <c r="T14" s="3"/>
    </row>
    <row r="15" spans="1:20" x14ac:dyDescent="0.25">
      <c r="J15" s="3"/>
      <c r="K15" s="3"/>
      <c r="L15" s="3"/>
      <c r="M15" s="3"/>
      <c r="N15" s="3"/>
      <c r="Q15" s="3"/>
      <c r="R15" s="3"/>
      <c r="S15" s="3"/>
      <c r="T15" s="3"/>
    </row>
    <row r="16" spans="1:20" x14ac:dyDescent="0.25">
      <c r="F16" s="2">
        <f>E14*B7</f>
        <v>9.5000000000000001E-2</v>
      </c>
      <c r="H16" s="1">
        <f>G18*B6</f>
        <v>9.9275000000000002E-2</v>
      </c>
      <c r="J16" s="3"/>
      <c r="K16" s="3"/>
      <c r="L16" s="22">
        <f>MAX((0.5*(M14+B3)+0.5*(M18+B3))/(1+F16)-B8,0)</f>
        <v>0.93345125693048203</v>
      </c>
      <c r="M16" s="3"/>
      <c r="N16" s="3">
        <v>109</v>
      </c>
      <c r="Q16" s="3"/>
      <c r="R16" s="22">
        <f>(0.5*(S14)+0.5*(S18))/(1+F16)</f>
        <v>1.2165562797615252</v>
      </c>
      <c r="S16" s="3"/>
      <c r="T16" s="3">
        <v>109</v>
      </c>
    </row>
    <row r="17" spans="2:20" x14ac:dyDescent="0.25">
      <c r="J17" s="3"/>
      <c r="K17" s="3"/>
      <c r="L17" s="3"/>
      <c r="M17" s="3"/>
      <c r="N17" s="3"/>
      <c r="Q17" s="3"/>
      <c r="R17" s="3"/>
      <c r="S17" s="3"/>
      <c r="T17" s="3"/>
    </row>
    <row r="18" spans="2:20" x14ac:dyDescent="0.25">
      <c r="G18" s="1">
        <f>F16*B7</f>
        <v>9.0249999999999997E-2</v>
      </c>
      <c r="J18" s="3"/>
      <c r="K18" s="3"/>
      <c r="L18" s="3"/>
      <c r="M18" s="4">
        <f>(0.5*N16+0.5*N20)/(1+G18)</f>
        <v>99.977069479477194</v>
      </c>
      <c r="N18" s="3"/>
      <c r="Q18" s="3"/>
      <c r="R18" s="3"/>
      <c r="S18" s="22">
        <f>MAX((0.5*N16+0.5*N20)/(1+G18)-B8,0)</f>
        <v>1.9770694794771941</v>
      </c>
      <c r="T18" s="3"/>
    </row>
    <row r="19" spans="2:20" x14ac:dyDescent="0.25">
      <c r="J19" s="3"/>
      <c r="K19" s="3"/>
      <c r="L19" s="3"/>
      <c r="M19" s="3"/>
      <c r="N19" s="3"/>
      <c r="Q19" s="3"/>
      <c r="R19" s="3"/>
      <c r="S19" s="3"/>
      <c r="T19" s="3"/>
    </row>
    <row r="20" spans="2:20" x14ac:dyDescent="0.25">
      <c r="H20" s="1">
        <f>G18*B7</f>
        <v>8.5737499999999994E-2</v>
      </c>
      <c r="J20" s="3"/>
      <c r="K20" s="3"/>
      <c r="L20" s="3"/>
      <c r="M20" s="3"/>
      <c r="N20" s="3">
        <v>109</v>
      </c>
      <c r="Q20" s="3"/>
      <c r="R20" s="3"/>
      <c r="S20" s="3"/>
      <c r="T20" s="3">
        <v>109</v>
      </c>
    </row>
    <row r="23" spans="2:20" ht="15" customHeight="1" x14ac:dyDescent="0.25">
      <c r="B23" s="15" t="s">
        <v>28</v>
      </c>
      <c r="C23" s="15"/>
      <c r="D23" s="15"/>
      <c r="E23" s="15"/>
      <c r="F23" s="8">
        <f>B10/B9*K14+B11/B9*Q14+B12/B9*0</f>
        <v>0.37265939835222506</v>
      </c>
    </row>
    <row r="24" spans="2:20" x14ac:dyDescent="0.25">
      <c r="C24" s="15" t="s">
        <v>27</v>
      </c>
      <c r="D24" s="15"/>
      <c r="E24" s="15"/>
      <c r="F24" s="12">
        <f>B13-F23</f>
        <v>96.579441854145529</v>
      </c>
    </row>
    <row r="25" spans="2:20" x14ac:dyDescent="0.25">
      <c r="B25" s="15" t="s">
        <v>24</v>
      </c>
      <c r="C25" s="15"/>
      <c r="D25" s="15"/>
      <c r="E25" s="15"/>
      <c r="F25" s="11">
        <f>F24/B1*B9</f>
        <v>14.48691627812183</v>
      </c>
      <c r="G25" s="7"/>
    </row>
  </sheetData>
  <mergeCells count="6">
    <mergeCell ref="Q5:T5"/>
    <mergeCell ref="C24:E24"/>
    <mergeCell ref="B25:E25"/>
    <mergeCell ref="B23:E23"/>
    <mergeCell ref="E5:H5"/>
    <mergeCell ref="K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workbookViewId="0">
      <selection activeCell="G23" sqref="G23"/>
    </sheetView>
  </sheetViews>
  <sheetFormatPr defaultRowHeight="15" x14ac:dyDescent="0.25"/>
  <cols>
    <col min="1" max="1" width="17.5703125" bestFit="1" customWidth="1"/>
    <col min="5" max="6" width="9.28515625" bestFit="1" customWidth="1"/>
    <col min="7" max="7" width="9.5703125" bestFit="1" customWidth="1"/>
    <col min="8" max="8" width="11.5703125" bestFit="1" customWidth="1"/>
    <col min="13" max="13" width="9.140625" customWidth="1"/>
  </cols>
  <sheetData>
    <row r="1" spans="1:14" x14ac:dyDescent="0.25">
      <c r="A1" t="s">
        <v>0</v>
      </c>
      <c r="B1">
        <v>1000</v>
      </c>
    </row>
    <row r="2" spans="1:14" x14ac:dyDescent="0.25">
      <c r="A2" t="s">
        <v>1</v>
      </c>
      <c r="B2" s="1">
        <v>0.1</v>
      </c>
    </row>
    <row r="3" spans="1:14" x14ac:dyDescent="0.25">
      <c r="A3" t="s">
        <v>11</v>
      </c>
      <c r="B3" s="3">
        <f>B2*B1</f>
        <v>100</v>
      </c>
    </row>
    <row r="4" spans="1:14" x14ac:dyDescent="0.25">
      <c r="A4" t="s">
        <v>29</v>
      </c>
      <c r="B4" s="2">
        <v>0.05</v>
      </c>
    </row>
    <row r="5" spans="1:14" x14ac:dyDescent="0.25">
      <c r="A5" t="s">
        <v>3</v>
      </c>
      <c r="B5">
        <v>3</v>
      </c>
      <c r="E5" s="18" t="s">
        <v>32</v>
      </c>
      <c r="F5" s="18"/>
      <c r="G5" s="18"/>
      <c r="H5" s="18"/>
      <c r="K5" s="18" t="s">
        <v>34</v>
      </c>
      <c r="L5" s="18"/>
      <c r="M5" s="18"/>
      <c r="N5" s="18"/>
    </row>
    <row r="6" spans="1:14" x14ac:dyDescent="0.25">
      <c r="A6" t="s">
        <v>30</v>
      </c>
      <c r="B6" s="13">
        <v>92</v>
      </c>
      <c r="E6" t="s">
        <v>9</v>
      </c>
      <c r="F6" t="s">
        <v>8</v>
      </c>
      <c r="G6" t="s">
        <v>7</v>
      </c>
      <c r="H6" t="s">
        <v>6</v>
      </c>
      <c r="K6" s="3"/>
      <c r="L6" s="3"/>
      <c r="M6" s="3"/>
      <c r="N6" s="3"/>
    </row>
    <row r="7" spans="1:14" x14ac:dyDescent="0.25">
      <c r="A7" t="s">
        <v>4</v>
      </c>
      <c r="B7">
        <v>1.1000000000000001</v>
      </c>
      <c r="E7" s="8"/>
      <c r="F7" s="8"/>
      <c r="G7" s="8"/>
      <c r="H7" s="8"/>
      <c r="I7" s="8"/>
      <c r="K7" s="3"/>
      <c r="L7" s="3"/>
      <c r="M7" s="3"/>
      <c r="N7" s="3"/>
    </row>
    <row r="8" spans="1:14" x14ac:dyDescent="0.25">
      <c r="A8" t="s">
        <v>5</v>
      </c>
      <c r="B8">
        <f>1/1.1</f>
        <v>0.90909090909090906</v>
      </c>
      <c r="E8" s="8"/>
      <c r="F8" s="8"/>
      <c r="G8" s="8"/>
      <c r="H8" s="9">
        <f>G10*B7</f>
        <v>122.45200000000001</v>
      </c>
      <c r="I8" s="8"/>
      <c r="K8" s="3"/>
      <c r="L8" s="3"/>
      <c r="M8" s="3"/>
      <c r="N8" s="4">
        <f>MAX(B1,B10*H8)+B3</f>
        <v>1324.5200000000002</v>
      </c>
    </row>
    <row r="9" spans="1:14" x14ac:dyDescent="0.25">
      <c r="A9" t="s">
        <v>31</v>
      </c>
      <c r="B9">
        <v>0.5</v>
      </c>
      <c r="E9" s="8"/>
      <c r="F9" s="8"/>
      <c r="G9" s="8"/>
      <c r="H9" s="8"/>
      <c r="I9" s="8"/>
      <c r="K9" s="3"/>
      <c r="L9" s="3"/>
      <c r="M9" s="3"/>
      <c r="N9" s="3"/>
    </row>
    <row r="10" spans="1:14" x14ac:dyDescent="0.25">
      <c r="A10" t="s">
        <v>33</v>
      </c>
      <c r="B10">
        <v>10</v>
      </c>
      <c r="E10" s="8"/>
      <c r="F10" s="8"/>
      <c r="G10" s="9">
        <f>F12*B7</f>
        <v>111.32000000000001</v>
      </c>
      <c r="H10" s="8"/>
      <c r="I10" s="8"/>
      <c r="K10" s="3"/>
      <c r="L10" s="3"/>
      <c r="M10" s="4">
        <f>MAX(($B$9*N8+$B$9*N12)/(1+$B$4),$B$10*G10)</f>
        <v>1160.2476190476193</v>
      </c>
      <c r="N10" s="3"/>
    </row>
    <row r="11" spans="1:14" x14ac:dyDescent="0.25">
      <c r="E11" s="8"/>
      <c r="F11" s="8"/>
      <c r="G11" s="8"/>
      <c r="H11" s="8"/>
      <c r="I11" s="8"/>
      <c r="K11" s="3"/>
      <c r="L11" s="3"/>
      <c r="M11" s="3"/>
      <c r="N11" s="3"/>
    </row>
    <row r="12" spans="1:14" x14ac:dyDescent="0.25">
      <c r="E12" s="8"/>
      <c r="F12" s="9">
        <f>E14*B7</f>
        <v>101.2</v>
      </c>
      <c r="G12" s="8"/>
      <c r="H12" s="8">
        <f>G14*B7</f>
        <v>101.20000000000002</v>
      </c>
      <c r="I12" s="8"/>
      <c r="K12" s="3"/>
      <c r="L12" s="4">
        <f>MAX(($B$9*(M10+$B$3)+$B$9*(M14+$B$3))/(1+$B$4),$B$10*F12)</f>
        <v>1149.3242630385489</v>
      </c>
      <c r="M12" s="3"/>
      <c r="N12" s="4">
        <f>MAX(B1,B10*H12)+B3</f>
        <v>1112.0000000000002</v>
      </c>
    </row>
    <row r="13" spans="1:14" x14ac:dyDescent="0.25">
      <c r="E13" s="8"/>
      <c r="F13" s="8"/>
      <c r="G13" s="8"/>
      <c r="H13" s="8"/>
      <c r="I13" s="8"/>
      <c r="K13" s="3"/>
      <c r="L13" s="3"/>
      <c r="M13" s="3"/>
      <c r="N13" s="3"/>
    </row>
    <row r="14" spans="1:14" x14ac:dyDescent="0.25">
      <c r="E14" s="23">
        <v>92</v>
      </c>
      <c r="F14" s="8"/>
      <c r="G14" s="8">
        <f>F16*B7</f>
        <v>92.000000000000014</v>
      </c>
      <c r="H14" s="8"/>
      <c r="I14" s="8"/>
      <c r="K14" s="22">
        <f>MAX(($B$9*(L12+$B$3)+$B$9*(L16+$B$3))/(1+$B$4),$B$10*E14)</f>
        <v>1164.2932728647013</v>
      </c>
      <c r="L14" s="3"/>
      <c r="M14" s="4">
        <f>MAX(($B$9*N12+$B$9*N16)/(1+$B$4),B$10*G14)</f>
        <v>1053.3333333333333</v>
      </c>
      <c r="N14" s="3"/>
    </row>
    <row r="15" spans="1:14" x14ac:dyDescent="0.25">
      <c r="E15" s="8"/>
      <c r="F15" s="8"/>
      <c r="G15" s="8"/>
      <c r="H15" s="8"/>
      <c r="I15" s="8"/>
      <c r="K15" s="3"/>
      <c r="L15" s="3"/>
      <c r="M15" s="3"/>
      <c r="N15" s="3"/>
    </row>
    <row r="16" spans="1:14" x14ac:dyDescent="0.25">
      <c r="E16" s="8"/>
      <c r="F16" s="9">
        <f>E14*B8</f>
        <v>83.63636363636364</v>
      </c>
      <c r="G16" s="8"/>
      <c r="H16" s="8">
        <f>G18*B7</f>
        <v>83.636363636363654</v>
      </c>
      <c r="I16" s="8"/>
      <c r="K16" s="3"/>
      <c r="L16" s="4">
        <f>MAX(($B$9*(M14+$B$3)+$B$9*(M18+$B$3))/(1+$B$4),$B$10*F16)</f>
        <v>1095.6916099773241</v>
      </c>
      <c r="M16" s="3"/>
      <c r="N16" s="4">
        <f>MAX(B1,B10*H16)+B3</f>
        <v>1100</v>
      </c>
    </row>
    <row r="17" spans="5:14" x14ac:dyDescent="0.25">
      <c r="E17" s="8"/>
      <c r="F17" s="8"/>
      <c r="G17" s="8"/>
      <c r="H17" s="8"/>
      <c r="I17" s="8"/>
      <c r="K17" s="3"/>
      <c r="L17" s="3"/>
      <c r="M17" s="3"/>
      <c r="N17" s="3"/>
    </row>
    <row r="18" spans="5:14" x14ac:dyDescent="0.25">
      <c r="E18" s="8"/>
      <c r="F18" s="8"/>
      <c r="G18" s="8">
        <f>F16*B8</f>
        <v>76.033057851239676</v>
      </c>
      <c r="H18" s="8"/>
      <c r="I18" s="8"/>
      <c r="K18" s="3"/>
      <c r="L18" s="3"/>
      <c r="M18" s="4">
        <f>MAX(($B$9*N16+$B$9*N20)/(1+$B$4),B$10*G18)</f>
        <v>1047.6190476190475</v>
      </c>
      <c r="N18" s="3"/>
    </row>
    <row r="19" spans="5:14" x14ac:dyDescent="0.25">
      <c r="E19" s="8"/>
      <c r="F19" s="8"/>
      <c r="G19" s="8"/>
      <c r="H19" s="8"/>
      <c r="I19" s="8"/>
      <c r="K19" s="3"/>
      <c r="L19" s="3"/>
      <c r="M19" s="3"/>
      <c r="N19" s="3"/>
    </row>
    <row r="20" spans="5:14" x14ac:dyDescent="0.25">
      <c r="E20" s="8"/>
      <c r="F20" s="8"/>
      <c r="G20" s="8"/>
      <c r="H20" s="8">
        <f>G18*B8</f>
        <v>69.120961682945151</v>
      </c>
      <c r="I20" s="8"/>
      <c r="K20" s="3"/>
      <c r="L20" s="3"/>
      <c r="M20" s="3"/>
      <c r="N20" s="4">
        <f>MAX(B1,B10*H20)+B3</f>
        <v>1100</v>
      </c>
    </row>
    <row r="21" spans="5:14" x14ac:dyDescent="0.25">
      <c r="E21" s="8"/>
      <c r="F21" s="8"/>
      <c r="G21" s="8"/>
      <c r="H21" s="8"/>
      <c r="I21" s="8"/>
    </row>
    <row r="22" spans="5:14" x14ac:dyDescent="0.25">
      <c r="E22" s="8"/>
      <c r="F22" s="8"/>
      <c r="G22" s="8"/>
      <c r="H22" s="8"/>
      <c r="I22" s="8"/>
    </row>
    <row r="24" spans="5:14" x14ac:dyDescent="0.25">
      <c r="J24" s="16" t="s">
        <v>35</v>
      </c>
      <c r="K24" s="16"/>
      <c r="L24" s="16"/>
      <c r="M24" s="16"/>
      <c r="N24" s="21">
        <f>K14</f>
        <v>1164.2932728647013</v>
      </c>
    </row>
  </sheetData>
  <mergeCells count="3">
    <mergeCell ref="E5:H5"/>
    <mergeCell ref="K5:N5"/>
    <mergeCell ref="J24:M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workbookViewId="0">
      <selection activeCell="B1" sqref="B1"/>
    </sheetView>
  </sheetViews>
  <sheetFormatPr defaultRowHeight="15" x14ac:dyDescent="0.25"/>
  <cols>
    <col min="1" max="1" width="17.5703125" bestFit="1" customWidth="1"/>
    <col min="4" max="5" width="9.28515625" bestFit="1" customWidth="1"/>
    <col min="6" max="6" width="9.5703125" bestFit="1" customWidth="1"/>
    <col min="7" max="7" width="11.5703125" bestFit="1" customWidth="1"/>
    <col min="11" max="11" width="9.140625" customWidth="1"/>
  </cols>
  <sheetData>
    <row r="1" spans="1:17" x14ac:dyDescent="0.25">
      <c r="A1" t="s">
        <v>0</v>
      </c>
      <c r="B1">
        <v>1000</v>
      </c>
    </row>
    <row r="2" spans="1:17" x14ac:dyDescent="0.25">
      <c r="A2" t="s">
        <v>1</v>
      </c>
      <c r="B2" s="1">
        <v>0.1</v>
      </c>
    </row>
    <row r="3" spans="1:17" x14ac:dyDescent="0.25">
      <c r="A3" t="s">
        <v>11</v>
      </c>
      <c r="B3" s="3">
        <f>B2*B1</f>
        <v>100</v>
      </c>
    </row>
    <row r="4" spans="1:17" x14ac:dyDescent="0.25">
      <c r="A4" t="s">
        <v>29</v>
      </c>
      <c r="B4" s="2">
        <v>0.05</v>
      </c>
    </row>
    <row r="5" spans="1:17" x14ac:dyDescent="0.25">
      <c r="A5" t="s">
        <v>3</v>
      </c>
      <c r="B5">
        <v>3</v>
      </c>
      <c r="D5" s="14" t="s">
        <v>32</v>
      </c>
      <c r="E5" s="14"/>
      <c r="F5" s="14"/>
      <c r="G5" s="14"/>
      <c r="I5" s="14" t="s">
        <v>34</v>
      </c>
      <c r="J5" s="14"/>
      <c r="K5" s="14"/>
      <c r="L5" s="14"/>
      <c r="N5" s="14" t="s">
        <v>34</v>
      </c>
      <c r="O5" s="14"/>
      <c r="P5" s="14"/>
      <c r="Q5" s="14"/>
    </row>
    <row r="6" spans="1:17" x14ac:dyDescent="0.25">
      <c r="A6" t="s">
        <v>30</v>
      </c>
      <c r="B6" s="13">
        <v>92</v>
      </c>
      <c r="D6" t="s">
        <v>9</v>
      </c>
      <c r="E6" t="s">
        <v>8</v>
      </c>
      <c r="F6" t="s">
        <v>7</v>
      </c>
      <c r="G6" t="s">
        <v>6</v>
      </c>
      <c r="I6" s="3"/>
      <c r="J6" s="3"/>
      <c r="K6" s="3"/>
      <c r="L6" s="3"/>
      <c r="N6" s="3"/>
      <c r="O6" s="3"/>
      <c r="P6" s="3"/>
      <c r="Q6" s="3"/>
    </row>
    <row r="7" spans="1:17" x14ac:dyDescent="0.25">
      <c r="A7" t="s">
        <v>4</v>
      </c>
      <c r="B7">
        <v>1.1000000000000001</v>
      </c>
      <c r="D7" s="8"/>
      <c r="E7" s="8"/>
      <c r="F7" s="8"/>
      <c r="G7" s="8"/>
      <c r="H7" s="8"/>
      <c r="I7" s="3"/>
      <c r="J7" s="3"/>
      <c r="K7" s="3"/>
      <c r="L7" s="3"/>
      <c r="N7" s="3"/>
      <c r="O7" s="3"/>
      <c r="P7" s="3"/>
      <c r="Q7" s="3"/>
    </row>
    <row r="8" spans="1:17" x14ac:dyDescent="0.25">
      <c r="A8" t="s">
        <v>5</v>
      </c>
      <c r="B8">
        <f>1/1.1</f>
        <v>0.90909090909090906</v>
      </c>
      <c r="D8" s="8"/>
      <c r="E8" s="8"/>
      <c r="F8" s="8"/>
      <c r="G8" s="9">
        <f>F10*B7</f>
        <v>122.45200000000001</v>
      </c>
      <c r="H8" s="8"/>
      <c r="I8" s="3"/>
      <c r="J8" s="3"/>
      <c r="K8" s="3"/>
      <c r="L8" s="4">
        <f>MAX(B1,B10*G8)+B3</f>
        <v>1324.5200000000002</v>
      </c>
      <c r="N8" s="3"/>
      <c r="O8" s="3"/>
      <c r="P8" s="3"/>
      <c r="Q8" s="4">
        <f>MAX(B1,B10*G8)+B3</f>
        <v>1324.5200000000002</v>
      </c>
    </row>
    <row r="9" spans="1:17" x14ac:dyDescent="0.25">
      <c r="A9" t="s">
        <v>31</v>
      </c>
      <c r="B9">
        <v>0.5</v>
      </c>
      <c r="D9" s="8"/>
      <c r="E9" s="8"/>
      <c r="F9" s="8"/>
      <c r="G9" s="8"/>
      <c r="H9" s="8"/>
      <c r="I9" s="3"/>
      <c r="J9" s="3"/>
      <c r="K9" s="3"/>
      <c r="L9" s="3"/>
      <c r="N9" s="3"/>
      <c r="O9" s="3"/>
      <c r="P9" s="3"/>
      <c r="Q9" s="3"/>
    </row>
    <row r="10" spans="1:17" x14ac:dyDescent="0.25">
      <c r="A10" t="s">
        <v>33</v>
      </c>
      <c r="B10">
        <v>10</v>
      </c>
      <c r="D10" s="8"/>
      <c r="E10" s="8"/>
      <c r="F10" s="9">
        <f>E12*B7</f>
        <v>111.32000000000001</v>
      </c>
      <c r="G10" s="8"/>
      <c r="H10" s="8"/>
      <c r="I10" s="3"/>
      <c r="J10" s="3"/>
      <c r="K10" s="4">
        <f>MAX(($B$9*L8+$B$9*L12)/(1+$B$4),$B$10*F10)</f>
        <v>1160.2476190476193</v>
      </c>
      <c r="L10" s="3"/>
      <c r="N10" s="3"/>
      <c r="O10" s="3"/>
      <c r="P10" s="4">
        <f>MAX($B$10*F10,MIN(($B$9*Q8+$B$9*Q12)/(1+$B$4),$B$11))</f>
        <v>1113.2</v>
      </c>
      <c r="Q10" s="3"/>
    </row>
    <row r="11" spans="1:17" x14ac:dyDescent="0.25">
      <c r="A11" t="s">
        <v>13</v>
      </c>
      <c r="B11">
        <v>1100</v>
      </c>
      <c r="D11" s="8"/>
      <c r="E11" s="8"/>
      <c r="F11" s="8"/>
      <c r="G11" s="8"/>
      <c r="H11" s="8"/>
      <c r="I11" s="3"/>
      <c r="J11" s="3"/>
      <c r="K11" s="3"/>
      <c r="L11" s="3"/>
      <c r="N11" s="3"/>
      <c r="O11" s="3"/>
      <c r="P11" s="3"/>
      <c r="Q11" s="3"/>
    </row>
    <row r="12" spans="1:17" x14ac:dyDescent="0.25">
      <c r="D12" s="8"/>
      <c r="E12" s="9">
        <f>D14*B7</f>
        <v>101.2</v>
      </c>
      <c r="F12" s="8"/>
      <c r="G12" s="8">
        <f>F14*B7</f>
        <v>101.20000000000002</v>
      </c>
      <c r="H12" s="8"/>
      <c r="I12" s="3"/>
      <c r="J12" s="4">
        <f>MAX(($B$9*(K10+$B$3)+$B$9*(K14+$B$3))/(1+$B$4),$B$10*E12)</f>
        <v>1149.3242630385489</v>
      </c>
      <c r="K12" s="3"/>
      <c r="L12" s="4">
        <f>MAX(B1,B10*G12)+B3</f>
        <v>1112.0000000000002</v>
      </c>
      <c r="N12" s="3"/>
      <c r="O12" s="4">
        <f>MAX($B$10*E12,MIN(($B$9*(P10+$B$3)+$B$9*(P14+$B$3))/(1+$B$4),$B$11))</f>
        <v>1100</v>
      </c>
      <c r="P12" s="3"/>
      <c r="Q12" s="4">
        <f>MAX(B1,B10*G12)+B3</f>
        <v>1112.0000000000002</v>
      </c>
    </row>
    <row r="13" spans="1:17" x14ac:dyDescent="0.25">
      <c r="D13" s="8"/>
      <c r="E13" s="8"/>
      <c r="F13" s="8"/>
      <c r="G13" s="8"/>
      <c r="H13" s="8"/>
      <c r="I13" s="3"/>
      <c r="J13" s="3"/>
      <c r="K13" s="3"/>
      <c r="L13" s="3"/>
      <c r="N13" s="3"/>
      <c r="O13" s="3"/>
      <c r="P13" s="3"/>
      <c r="Q13" s="3"/>
    </row>
    <row r="14" spans="1:17" x14ac:dyDescent="0.25">
      <c r="D14" s="10">
        <v>92</v>
      </c>
      <c r="E14" s="8"/>
      <c r="F14" s="8">
        <f>E16*B7</f>
        <v>92.000000000000014</v>
      </c>
      <c r="G14" s="8"/>
      <c r="H14" s="8"/>
      <c r="I14" s="6">
        <f>MAX(($B$9*(J12+$B$3)+$B$9*(J16+$B$3))/(1+$B$4),$B$10*D14)</f>
        <v>1164.2932728647013</v>
      </c>
      <c r="J14" s="3"/>
      <c r="K14" s="4">
        <f>MAX(($B$9*L12+$B$9*L16)/(1+$B$4),B$10*F14)</f>
        <v>1053.3333333333333</v>
      </c>
      <c r="L14" s="3"/>
      <c r="N14" s="6">
        <f>($B$9*(O12+$B$3)+$B$9*(O16+$B$3))/(1+$B$4)</f>
        <v>1140.8055285606306</v>
      </c>
      <c r="O14" s="3"/>
      <c r="P14" s="4">
        <f>MAX($B$10*F14,MIN(($B$9*Q12+$B$9*Q16)/(1+$B$4),$B$11))</f>
        <v>1053.3333333333333</v>
      </c>
      <c r="Q14" s="3"/>
    </row>
    <row r="15" spans="1:17" x14ac:dyDescent="0.25">
      <c r="D15" s="8"/>
      <c r="E15" s="8"/>
      <c r="F15" s="8"/>
      <c r="G15" s="8"/>
      <c r="H15" s="8"/>
      <c r="I15" s="3"/>
      <c r="J15" s="3"/>
      <c r="K15" s="3"/>
      <c r="L15" s="3"/>
      <c r="N15" s="3"/>
      <c r="O15" s="3"/>
      <c r="P15" s="3"/>
      <c r="Q15" s="3"/>
    </row>
    <row r="16" spans="1:17" x14ac:dyDescent="0.25">
      <c r="D16" s="8"/>
      <c r="E16" s="9">
        <f>D14*B8</f>
        <v>83.63636363636364</v>
      </c>
      <c r="F16" s="8"/>
      <c r="G16" s="8">
        <f>F18*B7</f>
        <v>83.636363636363654</v>
      </c>
      <c r="H16" s="8"/>
      <c r="I16" s="3"/>
      <c r="J16" s="4">
        <f>MAX(($B$9*(K14+$B$3)+$B$9*(K18+$B$3))/(1+$B$4),$B$10*E16)</f>
        <v>1095.6916099773241</v>
      </c>
      <c r="K16" s="3"/>
      <c r="L16" s="4">
        <f>MAX(B1,B10*G16)+B3</f>
        <v>1100</v>
      </c>
      <c r="N16" s="3"/>
      <c r="O16" s="4">
        <f>MAX($B$10*E16,MIN(($B$9*(P14+$B$3)+$B$9*(P18+$B$3))/(1+$B$4),$B$11))</f>
        <v>1095.6916099773241</v>
      </c>
      <c r="P16" s="3"/>
      <c r="Q16" s="4">
        <f>MAX(B1,B10*G16)+B3</f>
        <v>1100</v>
      </c>
    </row>
    <row r="17" spans="4:18" x14ac:dyDescent="0.25">
      <c r="D17" s="8"/>
      <c r="E17" s="8"/>
      <c r="F17" s="8"/>
      <c r="G17" s="8"/>
      <c r="H17" s="8"/>
      <c r="I17" s="3"/>
      <c r="J17" s="3"/>
      <c r="K17" s="3"/>
      <c r="L17" s="3"/>
      <c r="N17" s="3"/>
      <c r="O17" s="3"/>
      <c r="P17" s="3"/>
      <c r="Q17" s="3"/>
    </row>
    <row r="18" spans="4:18" x14ac:dyDescent="0.25">
      <c r="D18" s="8"/>
      <c r="E18" s="8"/>
      <c r="F18" s="8">
        <f>E16*B8</f>
        <v>76.033057851239676</v>
      </c>
      <c r="G18" s="8"/>
      <c r="H18" s="8"/>
      <c r="I18" s="3"/>
      <c r="J18" s="3"/>
      <c r="K18" s="4">
        <f>MAX(($B$9*L16+$B$9*L20)/(1+$B$4),B$10*F18)</f>
        <v>1047.6190476190475</v>
      </c>
      <c r="L18" s="3"/>
      <c r="N18" s="3"/>
      <c r="O18" s="3"/>
      <c r="P18" s="4">
        <f>MAX($B$10*F18,MIN(($B$9*Q16+$B$9*Q20)/(1+$B$4),$B$11))</f>
        <v>1047.6190476190475</v>
      </c>
      <c r="Q18" s="3"/>
    </row>
    <row r="19" spans="4:18" x14ac:dyDescent="0.25">
      <c r="D19" s="8"/>
      <c r="E19" s="8"/>
      <c r="F19" s="8"/>
      <c r="G19" s="8"/>
      <c r="H19" s="8"/>
      <c r="I19" s="3"/>
      <c r="J19" s="3"/>
      <c r="K19" s="3"/>
      <c r="L19" s="3"/>
      <c r="N19" s="3"/>
      <c r="O19" s="3"/>
      <c r="P19" s="3"/>
      <c r="Q19" s="3"/>
    </row>
    <row r="20" spans="4:18" x14ac:dyDescent="0.25">
      <c r="D20" s="8"/>
      <c r="E20" s="8"/>
      <c r="F20" s="8"/>
      <c r="G20" s="8">
        <f>F18*B8</f>
        <v>69.120961682945151</v>
      </c>
      <c r="H20" s="8"/>
      <c r="I20" s="3"/>
      <c r="J20" s="3"/>
      <c r="K20" s="3"/>
      <c r="L20" s="4">
        <f>MAX(B1,B10*G20)+B3</f>
        <v>1100</v>
      </c>
      <c r="N20" s="3"/>
      <c r="O20" s="3"/>
      <c r="P20" s="3"/>
      <c r="Q20" s="4">
        <f>MAX(B1,B10*G20)+B3</f>
        <v>1100</v>
      </c>
    </row>
    <row r="21" spans="4:18" x14ac:dyDescent="0.25">
      <c r="D21" s="8"/>
      <c r="E21" s="8"/>
      <c r="F21" s="8"/>
      <c r="G21" s="8"/>
      <c r="H21" s="8"/>
    </row>
    <row r="22" spans="4:18" x14ac:dyDescent="0.25">
      <c r="D22" s="8"/>
      <c r="E22" s="8"/>
      <c r="F22" s="8"/>
      <c r="G22" s="8"/>
      <c r="H22" s="8"/>
    </row>
    <row r="24" spans="4:18" x14ac:dyDescent="0.25">
      <c r="H24" s="16" t="s">
        <v>35</v>
      </c>
      <c r="I24" s="16"/>
      <c r="J24" s="16"/>
      <c r="K24" s="16"/>
      <c r="L24" s="5">
        <f>I14</f>
        <v>1164.2932728647013</v>
      </c>
      <c r="N24" s="17" t="s">
        <v>36</v>
      </c>
      <c r="O24" s="17"/>
      <c r="P24" s="17"/>
      <c r="Q24" s="17"/>
      <c r="R24" s="5">
        <f>N14</f>
        <v>1140.8055285606306</v>
      </c>
    </row>
  </sheetData>
  <mergeCells count="5">
    <mergeCell ref="D5:G5"/>
    <mergeCell ref="I5:L5"/>
    <mergeCell ref="N5:Q5"/>
    <mergeCell ref="H24:K24"/>
    <mergeCell ref="N24:Q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Option Free</vt:lpstr>
      <vt:lpstr>Callable Bond</vt:lpstr>
      <vt:lpstr>Putable Bond</vt:lpstr>
      <vt:lpstr>Sinking-Fund</vt:lpstr>
      <vt:lpstr>Convertible Bond</vt:lpstr>
      <vt:lpstr>Callable Convertible Bond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General</cp:lastModifiedBy>
  <dcterms:created xsi:type="dcterms:W3CDTF">2012-07-04T12:46:19Z</dcterms:created>
  <dcterms:modified xsi:type="dcterms:W3CDTF">2013-04-26T04:40:27Z</dcterms:modified>
</cp:coreProperties>
</file>