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6180" activeTab="2"/>
  </bookViews>
  <sheets>
    <sheet name="Question 14" sheetId="1" r:id="rId1"/>
    <sheet name="Question 15" sheetId="2" r:id="rId2"/>
    <sheet name="Question 16" sheetId="3" r:id="rId3"/>
  </sheets>
  <externalReferences>
    <externalReference r:id="rId4"/>
  </externalReferences>
  <definedNames>
    <definedName name="CR">'Question 14'!$B$4</definedName>
    <definedName name="FV">'Question 14'!$B$8</definedName>
    <definedName name="NOP">'Question 14'!$B$6</definedName>
    <definedName name="PMT">'Question 14'!$B$12</definedName>
    <definedName name="RATE">'Question 14'!$B$11</definedName>
    <definedName name="solver_adj" localSheetId="0" hidden="1">'Question 14'!$C$68:$C$72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'Question 14'!$C$68</definedName>
    <definedName name="solver_lhs2" localSheetId="0" hidden="1">'Question 14'!$C$69</definedName>
    <definedName name="solver_lhs3" localSheetId="0" hidden="1">'Question 14'!$C$70</definedName>
    <definedName name="solver_lhs4" localSheetId="0" hidden="1">'Question 14'!$C$71</definedName>
    <definedName name="solver_lhs5" localSheetId="0" hidden="1">'Question 14'!$C$72</definedName>
    <definedName name="solver_lhs6" localSheetId="0" hidden="1">'Question 14'!$C$73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'Question 14'!#REF!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9.708737864</definedName>
    <definedName name="T">'Question 14'!$B$7</definedName>
    <definedName name="y">'Question 14'!$B$5</definedName>
  </definedNames>
  <calcPr calcId="145621"/>
</workbook>
</file>

<file path=xl/calcChain.xml><?xml version="1.0" encoding="utf-8"?>
<calcChain xmlns="http://schemas.openxmlformats.org/spreadsheetml/2006/main">
  <c r="B69" i="3" l="1"/>
  <c r="B53" i="3"/>
  <c r="B52" i="3"/>
  <c r="B40" i="3"/>
  <c r="C40" i="3" s="1"/>
  <c r="B39" i="3"/>
  <c r="C39" i="3" s="1"/>
  <c r="B38" i="3"/>
  <c r="C38" i="3" s="1"/>
  <c r="B37" i="3"/>
  <c r="C37" i="3" s="1"/>
  <c r="B36" i="3"/>
  <c r="C36" i="3" s="1"/>
  <c r="B35" i="3"/>
  <c r="C35" i="3" s="1"/>
  <c r="B34" i="3"/>
  <c r="C34" i="3" s="1"/>
  <c r="B33" i="3"/>
  <c r="C33" i="3" s="1"/>
  <c r="C32" i="3"/>
  <c r="B32" i="3"/>
  <c r="B31" i="3"/>
  <c r="C31" i="3" s="1"/>
  <c r="B30" i="3"/>
  <c r="C30" i="3" s="1"/>
  <c r="C29" i="3"/>
  <c r="B29" i="3"/>
  <c r="B28" i="3"/>
  <c r="C28" i="3" s="1"/>
  <c r="B27" i="3"/>
  <c r="C27" i="3" s="1"/>
  <c r="B26" i="3"/>
  <c r="C26" i="3" s="1"/>
  <c r="B25" i="3"/>
  <c r="C25" i="3" s="1"/>
  <c r="B24" i="3"/>
  <c r="C24" i="3" s="1"/>
  <c r="B23" i="3"/>
  <c r="C23" i="3" s="1"/>
  <c r="B22" i="3"/>
  <c r="C22" i="3" s="1"/>
  <c r="B21" i="3"/>
  <c r="C21" i="3" s="1"/>
  <c r="B20" i="3"/>
  <c r="C20" i="3" s="1"/>
  <c r="B19" i="3"/>
  <c r="C19" i="3" s="1"/>
  <c r="B18" i="3"/>
  <c r="C18" i="3" s="1"/>
  <c r="B17" i="3"/>
  <c r="C17" i="3" s="1"/>
  <c r="C16" i="3"/>
  <c r="B16" i="3"/>
  <c r="B15" i="3"/>
  <c r="C15" i="3" s="1"/>
  <c r="B14" i="3"/>
  <c r="C14" i="3" s="1"/>
  <c r="C13" i="3"/>
  <c r="B13" i="3"/>
  <c r="B12" i="3"/>
  <c r="C12" i="3" s="1"/>
  <c r="B11" i="3"/>
  <c r="C11" i="3" s="1"/>
  <c r="C41" i="3" l="1"/>
  <c r="D26" i="3" s="1"/>
  <c r="E26" i="3" s="1"/>
  <c r="D38" i="3"/>
  <c r="E38" i="3" s="1"/>
  <c r="H31" i="2"/>
  <c r="I31" i="2" s="1"/>
  <c r="H30" i="2"/>
  <c r="I30" i="2" s="1"/>
  <c r="H29" i="2"/>
  <c r="I29" i="2" s="1"/>
  <c r="H28" i="2"/>
  <c r="I28" i="2" s="1"/>
  <c r="H21" i="2"/>
  <c r="I21" i="2" s="1"/>
  <c r="L21" i="2" s="1"/>
  <c r="H20" i="2"/>
  <c r="I20" i="2" s="1"/>
  <c r="I19" i="2"/>
  <c r="L19" i="2" s="1"/>
  <c r="H19" i="2"/>
  <c r="H18" i="2"/>
  <c r="I18" i="2" s="1"/>
  <c r="H17" i="2"/>
  <c r="I17" i="2" s="1"/>
  <c r="L17" i="2" s="1"/>
  <c r="H16" i="2"/>
  <c r="I16" i="2" s="1"/>
  <c r="I15" i="2"/>
  <c r="L15" i="2" s="1"/>
  <c r="H15" i="2"/>
  <c r="H14" i="2"/>
  <c r="I14" i="2" s="1"/>
  <c r="H13" i="2"/>
  <c r="I13" i="2" s="1"/>
  <c r="L13" i="2" s="1"/>
  <c r="H12" i="2"/>
  <c r="I12" i="2" s="1"/>
  <c r="I11" i="2"/>
  <c r="L11" i="2" s="1"/>
  <c r="H11" i="2"/>
  <c r="H10" i="2"/>
  <c r="I10" i="2" s="1"/>
  <c r="H9" i="2"/>
  <c r="I9" i="2" s="1"/>
  <c r="L9" i="2" s="1"/>
  <c r="H8" i="2"/>
  <c r="I8" i="2" s="1"/>
  <c r="I7" i="2"/>
  <c r="L7" i="2" s="1"/>
  <c r="H7" i="2"/>
  <c r="H6" i="2"/>
  <c r="I6" i="2" s="1"/>
  <c r="H5" i="2"/>
  <c r="I5" i="2" s="1"/>
  <c r="L5" i="2" s="1"/>
  <c r="H4" i="2"/>
  <c r="I4" i="2" s="1"/>
  <c r="D29" i="3" l="1"/>
  <c r="E29" i="3" s="1"/>
  <c r="D39" i="3"/>
  <c r="E39" i="3" s="1"/>
  <c r="D37" i="3"/>
  <c r="E37" i="3" s="1"/>
  <c r="D17" i="3"/>
  <c r="E17" i="3" s="1"/>
  <c r="D23" i="3"/>
  <c r="E23" i="3" s="1"/>
  <c r="D14" i="3"/>
  <c r="E14" i="3" s="1"/>
  <c r="D34" i="3"/>
  <c r="E34" i="3" s="1"/>
  <c r="D11" i="3"/>
  <c r="D21" i="3"/>
  <c r="E21" i="3" s="1"/>
  <c r="D25" i="3"/>
  <c r="E25" i="3" s="1"/>
  <c r="D31" i="3"/>
  <c r="E31" i="3" s="1"/>
  <c r="D30" i="3"/>
  <c r="E30" i="3" s="1"/>
  <c r="D33" i="3"/>
  <c r="E33" i="3" s="1"/>
  <c r="D13" i="3"/>
  <c r="E13" i="3" s="1"/>
  <c r="D15" i="3"/>
  <c r="E15" i="3" s="1"/>
  <c r="D27" i="3"/>
  <c r="E27" i="3" s="1"/>
  <c r="I32" i="2"/>
  <c r="I33" i="2" s="1"/>
  <c r="E11" i="3"/>
  <c r="D40" i="3"/>
  <c r="E40" i="3" s="1"/>
  <c r="D28" i="3"/>
  <c r="E28" i="3" s="1"/>
  <c r="D20" i="3"/>
  <c r="E20" i="3" s="1"/>
  <c r="D36" i="3"/>
  <c r="E36" i="3" s="1"/>
  <c r="D32" i="3"/>
  <c r="E32" i="3" s="1"/>
  <c r="D24" i="3"/>
  <c r="E24" i="3" s="1"/>
  <c r="D16" i="3"/>
  <c r="E16" i="3" s="1"/>
  <c r="D12" i="3"/>
  <c r="E12" i="3" s="1"/>
  <c r="D22" i="3"/>
  <c r="E22" i="3" s="1"/>
  <c r="D35" i="3"/>
  <c r="E35" i="3" s="1"/>
  <c r="D19" i="3"/>
  <c r="E19" i="3" s="1"/>
  <c r="D18" i="3"/>
  <c r="E18" i="3" s="1"/>
  <c r="L14" i="2"/>
  <c r="L18" i="2"/>
  <c r="L6" i="2"/>
  <c r="L10" i="2"/>
  <c r="J10" i="2"/>
  <c r="K10" i="2" s="1"/>
  <c r="I22" i="2"/>
  <c r="J6" i="2" s="1"/>
  <c r="K6" i="2" s="1"/>
  <c r="L4" i="2"/>
  <c r="J4" i="2"/>
  <c r="L8" i="2"/>
  <c r="J8" i="2"/>
  <c r="K8" i="2" s="1"/>
  <c r="L12" i="2"/>
  <c r="J12" i="2"/>
  <c r="K12" i="2" s="1"/>
  <c r="L16" i="2"/>
  <c r="J16" i="2"/>
  <c r="K16" i="2" s="1"/>
  <c r="L20" i="2"/>
  <c r="J20" i="2"/>
  <c r="K20" i="2" s="1"/>
  <c r="J5" i="2"/>
  <c r="K5" i="2" s="1"/>
  <c r="J7" i="2"/>
  <c r="K7" i="2" s="1"/>
  <c r="J9" i="2"/>
  <c r="K9" i="2" s="1"/>
  <c r="J11" i="2"/>
  <c r="K11" i="2" s="1"/>
  <c r="J13" i="2"/>
  <c r="K13" i="2" s="1"/>
  <c r="J15" i="2"/>
  <c r="K15" i="2" s="1"/>
  <c r="J17" i="2"/>
  <c r="K17" i="2" s="1"/>
  <c r="J19" i="2"/>
  <c r="K19" i="2" s="1"/>
  <c r="J21" i="2"/>
  <c r="K21" i="2" s="1"/>
  <c r="E41" i="3" l="1"/>
  <c r="F43" i="3" s="1"/>
  <c r="F44" i="3" s="1"/>
  <c r="B57" i="3" s="1"/>
  <c r="D41" i="3"/>
  <c r="L22" i="2"/>
  <c r="K4" i="2"/>
  <c r="J18" i="2"/>
  <c r="K18" i="2" s="1"/>
  <c r="J14" i="2"/>
  <c r="K14" i="2" s="1"/>
  <c r="D58" i="3" l="1"/>
  <c r="F58" i="3" s="1"/>
  <c r="D59" i="3"/>
  <c r="F59" i="3" s="1"/>
  <c r="J22" i="2"/>
  <c r="K22" i="2"/>
  <c r="L24" i="2" s="1"/>
  <c r="L25" i="2" s="1"/>
  <c r="F10" i="1" l="1"/>
  <c r="G10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3" i="1"/>
  <c r="G3" i="1" s="1"/>
  <c r="G11" i="1" l="1"/>
  <c r="H10" i="1" s="1"/>
  <c r="H3" i="1" l="1"/>
  <c r="I3" i="1" s="1"/>
  <c r="H7" i="1"/>
  <c r="I7" i="1" s="1"/>
  <c r="H6" i="1"/>
  <c r="H5" i="1"/>
  <c r="I5" i="1" s="1"/>
  <c r="H9" i="1"/>
  <c r="I9" i="1" s="1"/>
  <c r="H4" i="1"/>
  <c r="H8" i="1"/>
  <c r="I8" i="1" s="1"/>
  <c r="I6" i="1"/>
  <c r="I10" i="1"/>
  <c r="H11" i="1" l="1"/>
  <c r="I4" i="1"/>
  <c r="I11" i="1" s="1"/>
  <c r="J13" i="1" s="1"/>
  <c r="J14" i="1" s="1"/>
</calcChain>
</file>

<file path=xl/sharedStrings.xml><?xml version="1.0" encoding="utf-8"?>
<sst xmlns="http://schemas.openxmlformats.org/spreadsheetml/2006/main" count="81" uniqueCount="36">
  <si>
    <t>Face Value</t>
  </si>
  <si>
    <t>Coupon Rate</t>
  </si>
  <si>
    <t>Maturity</t>
  </si>
  <si>
    <t>Payment</t>
  </si>
  <si>
    <t>Semi-annually</t>
  </si>
  <si>
    <t>YTM</t>
  </si>
  <si>
    <t>Periods</t>
  </si>
  <si>
    <t>Coupon</t>
  </si>
  <si>
    <t>PV</t>
  </si>
  <si>
    <t>Fair Value</t>
  </si>
  <si>
    <t>weights</t>
  </si>
  <si>
    <t>Macaulay Duration</t>
  </si>
  <si>
    <t>Modified Duration</t>
  </si>
  <si>
    <t>Wgts*t</t>
  </si>
  <si>
    <t>Duration Approximation</t>
  </si>
  <si>
    <t>Convexity</t>
  </si>
  <si>
    <t>4 years</t>
  </si>
  <si>
    <t>9 years</t>
  </si>
  <si>
    <t>Spot rates</t>
  </si>
  <si>
    <t>15 years</t>
  </si>
  <si>
    <t>a.</t>
  </si>
  <si>
    <t>6,2% and 8,2%</t>
  </si>
  <si>
    <t>Fair value bond 6,2%</t>
  </si>
  <si>
    <t>Fair value bond 8,2%</t>
  </si>
  <si>
    <t>Difference</t>
  </si>
  <si>
    <t>YTM 6,2%</t>
  </si>
  <si>
    <t>YTM 8,2%</t>
  </si>
  <si>
    <t>20 years</t>
  </si>
  <si>
    <t>Fair value bond 5,2%</t>
  </si>
  <si>
    <t>Question 3</t>
  </si>
  <si>
    <t>Question 14</t>
  </si>
  <si>
    <t>Question 15</t>
  </si>
  <si>
    <t>Bond 1</t>
  </si>
  <si>
    <t>Bond 2</t>
  </si>
  <si>
    <t>bi</t>
  </si>
  <si>
    <t>bii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</si>
</sst>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NumberFormat="1" applyFill="1"/>
    <xf numFmtId="0" fontId="0" fillId="0" borderId="0" xfId="0" applyNumberFormat="1"/>
    <xf numFmtId="10" fontId="0" fillId="0" borderId="0" xfId="0" applyNumberFormat="1"/>
    <xf numFmtId="0" fontId="2" fillId="2" borderId="0" xfId="0" applyFont="1" applyFill="1"/>
    <xf numFmtId="9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9" fontId="0" fillId="0" borderId="0" xfId="0" applyNumberFormat="1" applyAlignment="1">
      <alignment horizontal="left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8</xdr:row>
          <xdr:rowOff>161925</xdr:rowOff>
        </xdr:from>
        <xdr:to>
          <xdr:col>3</xdr:col>
          <xdr:colOff>457200</xdr:colOff>
          <xdr:row>13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</xdr:row>
          <xdr:rowOff>95250</xdr:rowOff>
        </xdr:from>
        <xdr:to>
          <xdr:col>1</xdr:col>
          <xdr:colOff>1581150</xdr:colOff>
          <xdr:row>15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171450</xdr:rowOff>
        </xdr:from>
        <xdr:to>
          <xdr:col>5</xdr:col>
          <xdr:colOff>152400</xdr:colOff>
          <xdr:row>15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</xdr:row>
          <xdr:rowOff>28575</xdr:rowOff>
        </xdr:from>
        <xdr:to>
          <xdr:col>6</xdr:col>
          <xdr:colOff>523875</xdr:colOff>
          <xdr:row>7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80;&#1085;&#1072;/Desktop/BPP%20January_May_2012/Previous%20Fixed%20Income/Lab%20Sessions/Lab%202%20Solutions%20(1)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"/>
      <sheetName val="Duration"/>
    </sheetNames>
    <sheetDataSet>
      <sheetData sheetId="0">
        <row r="23">
          <cell r="B23">
            <v>-0.08</v>
          </cell>
          <cell r="C23">
            <v>-6.9999999999999993E-2</v>
          </cell>
          <cell r="D23">
            <v>-0.06</v>
          </cell>
          <cell r="E23">
            <v>-4.9999999999999996E-2</v>
          </cell>
          <cell r="F23">
            <v>-3.9999999999999994E-2</v>
          </cell>
          <cell r="G23">
            <v>-0.03</v>
          </cell>
          <cell r="H23">
            <v>-1.999999999999999E-2</v>
          </cell>
          <cell r="I23">
            <v>-9.999999999999995E-3</v>
          </cell>
          <cell r="J23">
            <v>0</v>
          </cell>
          <cell r="K23">
            <v>1.0000000000000009E-2</v>
          </cell>
          <cell r="L23">
            <v>2.0000000000000004E-2</v>
          </cell>
          <cell r="M23">
            <v>0.03</v>
          </cell>
          <cell r="N23">
            <v>4.0000000000000008E-2</v>
          </cell>
          <cell r="O23">
            <v>5.0000000000000017E-2</v>
          </cell>
          <cell r="P23">
            <v>0.06</v>
          </cell>
          <cell r="Q23">
            <v>7.0000000000000007E-2</v>
          </cell>
          <cell r="R23">
            <v>8.0000000000000016E-2</v>
          </cell>
          <cell r="S23">
            <v>0.09</v>
          </cell>
          <cell r="T23">
            <v>0.1</v>
          </cell>
          <cell r="U23">
            <v>0.11000000000000001</v>
          </cell>
        </row>
        <row r="26">
          <cell r="A26" t="str">
            <v>Actual Percent Change in Price</v>
          </cell>
          <cell r="B26">
            <v>0.33219996909568694</v>
          </cell>
          <cell r="C26">
            <v>0.28418145801403549</v>
          </cell>
          <cell r="D26">
            <v>0.2381997389319046</v>
          </cell>
          <cell r="E26">
            <v>0.19415801093326207</v>
          </cell>
          <cell r="F26">
            <v>0.15196453676245641</v>
          </cell>
          <cell r="G26">
            <v>0.11153235445579021</v>
          </cell>
          <cell r="H26">
            <v>7.2779006707100066E-2</v>
          </cell>
          <cell r="I26">
            <v>3.5626286797275732E-2</v>
          </cell>
          <cell r="J26">
            <v>0</v>
          </cell>
          <cell r="K26">
            <v>-3.4170260547785311E-2</v>
          </cell>
          <cell r="L26">
            <v>-6.6951324451614988E-2</v>
          </cell>
          <cell r="M26">
            <v>-9.8406642017080576E-2</v>
          </cell>
          <cell r="N26">
            <v>-0.12859647037434713</v>
          </cell>
          <cell r="O26">
            <v>-0.15757804852868199</v>
          </cell>
          <cell r="P26">
            <v>-0.18540576204406148</v>
          </cell>
          <cell r="Q26">
            <v>-0.21213129801877217</v>
          </cell>
          <cell r="R26">
            <v>-0.23780379096718948</v>
          </cell>
          <cell r="S26">
            <v>-0.26246996018047369</v>
          </cell>
          <cell r="T26">
            <v>-0.28617423910038509</v>
          </cell>
          <cell r="U26">
            <v>-0.30895889720470665</v>
          </cell>
        </row>
        <row r="28">
          <cell r="A28" t="str">
            <v>Duration Approximation</v>
          </cell>
          <cell r="B28">
            <v>0.27909475282804247</v>
          </cell>
          <cell r="C28">
            <v>0.24420790872453715</v>
          </cell>
          <cell r="D28">
            <v>0.20932106462103187</v>
          </cell>
          <cell r="E28">
            <v>0.17443422051752652</v>
          </cell>
          <cell r="F28">
            <v>0.13954737641402121</v>
          </cell>
          <cell r="G28">
            <v>0.10466053231051593</v>
          </cell>
          <cell r="H28">
            <v>6.977368820701059E-2</v>
          </cell>
          <cell r="I28">
            <v>3.4886844103505295E-2</v>
          </cell>
          <cell r="J28">
            <v>0</v>
          </cell>
          <cell r="K28">
            <v>-3.4886844103505343E-2</v>
          </cell>
          <cell r="L28">
            <v>-6.9773688207010631E-2</v>
          </cell>
          <cell r="M28">
            <v>-0.10466053231051593</v>
          </cell>
          <cell r="N28">
            <v>-0.13954737641402126</v>
          </cell>
          <cell r="O28">
            <v>-0.17443422051752661</v>
          </cell>
          <cell r="P28">
            <v>-0.20932106462103187</v>
          </cell>
          <cell r="Q28">
            <v>-0.24420790872453718</v>
          </cell>
          <cell r="R28">
            <v>-0.27909475282804252</v>
          </cell>
          <cell r="S28">
            <v>-0.31398159693154776</v>
          </cell>
          <cell r="T28">
            <v>-0.3488684410350531</v>
          </cell>
          <cell r="U28">
            <v>-0.38375528513855844</v>
          </cell>
        </row>
        <row r="30">
          <cell r="A30" t="str">
            <v>Duration and Convexity Approx.</v>
          </cell>
          <cell r="B30">
            <v>0.33101958432196582</v>
          </cell>
          <cell r="C30">
            <v>0.2839628578370722</v>
          </cell>
          <cell r="D30">
            <v>0.23852878233636376</v>
          </cell>
          <cell r="E30">
            <v>0.19471735781984034</v>
          </cell>
          <cell r="F30">
            <v>0.15252858428750204</v>
          </cell>
          <cell r="G30">
            <v>0.1119624617393489</v>
          </cell>
          <cell r="H30">
            <v>7.3018990175380799E-2</v>
          </cell>
          <cell r="I30">
            <v>3.5698169595597844E-2</v>
          </cell>
          <cell r="J30">
            <v>0</v>
          </cell>
          <cell r="K30">
            <v>-3.4075518611412788E-2</v>
          </cell>
          <cell r="L30">
            <v>-6.6528386238640422E-2</v>
          </cell>
          <cell r="M30">
            <v>-9.7358602881682965E-2</v>
          </cell>
          <cell r="N30">
            <v>-0.12656616854054042</v>
          </cell>
          <cell r="O30">
            <v>-0.15415108321521279</v>
          </cell>
          <cell r="P30">
            <v>-0.18011334690569997</v>
          </cell>
          <cell r="Q30">
            <v>-0.20445295961200211</v>
          </cell>
          <cell r="R30">
            <v>-0.22716992133411915</v>
          </cell>
          <cell r="S30">
            <v>-0.24826423207205101</v>
          </cell>
          <cell r="T30">
            <v>-0.26773589182579782</v>
          </cell>
          <cell r="U30">
            <v>-0.28558490059535957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57"/>
  <sheetViews>
    <sheetView workbookViewId="0">
      <selection activeCell="A13" sqref="A13"/>
    </sheetView>
  </sheetViews>
  <sheetFormatPr defaultRowHeight="15" x14ac:dyDescent="0.25"/>
  <cols>
    <col min="1" max="1" width="29.5703125" customWidth="1"/>
    <col min="2" max="2" width="35.5703125" bestFit="1" customWidth="1"/>
    <col min="6" max="7" width="10.85546875" customWidth="1"/>
    <col min="8" max="8" width="10.7109375" customWidth="1"/>
    <col min="10" max="10" width="13.85546875" customWidth="1"/>
  </cols>
  <sheetData>
    <row r="1" spans="1:10" x14ac:dyDescent="0.25">
      <c r="A1" s="9" t="s">
        <v>30</v>
      </c>
    </row>
    <row r="2" spans="1:10" x14ac:dyDescent="0.25">
      <c r="A2" t="s">
        <v>0</v>
      </c>
      <c r="B2">
        <v>1000</v>
      </c>
      <c r="E2" s="11" t="s">
        <v>6</v>
      </c>
      <c r="F2" s="11" t="s">
        <v>7</v>
      </c>
      <c r="G2" s="11" t="s">
        <v>8</v>
      </c>
      <c r="H2" s="11" t="s">
        <v>10</v>
      </c>
      <c r="I2" s="11" t="s">
        <v>13</v>
      </c>
      <c r="J2" s="16"/>
    </row>
    <row r="3" spans="1:10" x14ac:dyDescent="0.25">
      <c r="A3" t="s">
        <v>1</v>
      </c>
      <c r="B3" s="1">
        <v>0.05</v>
      </c>
      <c r="E3">
        <v>1</v>
      </c>
      <c r="F3">
        <f>(B$2*B$3)/2</f>
        <v>25</v>
      </c>
      <c r="G3">
        <f>F3/(1+B$6/2)^E3</f>
        <v>23.923444976076556</v>
      </c>
      <c r="H3">
        <f>G3/G$11</f>
        <v>2.7558960209628135E-2</v>
      </c>
      <c r="I3">
        <f>H3*E3</f>
        <v>2.7558960209628135E-2</v>
      </c>
    </row>
    <row r="4" spans="1:10" x14ac:dyDescent="0.25">
      <c r="A4" t="s">
        <v>2</v>
      </c>
      <c r="B4" s="2" t="s">
        <v>16</v>
      </c>
      <c r="E4">
        <v>2</v>
      </c>
      <c r="F4">
        <f>(B$2*B$3)/2</f>
        <v>25</v>
      </c>
      <c r="G4">
        <f>F4/(1+B$6/2)^E4</f>
        <v>22.893248780934506</v>
      </c>
      <c r="H4">
        <f t="shared" ref="H4:H10" si="0">G4/G$11</f>
        <v>2.6372210726916877E-2</v>
      </c>
      <c r="I4">
        <f t="shared" ref="I4:I10" si="1">H4*E4</f>
        <v>5.2744421453833755E-2</v>
      </c>
    </row>
    <row r="5" spans="1:10" x14ac:dyDescent="0.25">
      <c r="A5" t="s">
        <v>3</v>
      </c>
      <c r="B5" s="2" t="s">
        <v>4</v>
      </c>
      <c r="E5">
        <v>3</v>
      </c>
      <c r="F5">
        <f>(B$2*B$3)/2</f>
        <v>25</v>
      </c>
      <c r="G5">
        <f>F5/(1+B$6/2)^E5</f>
        <v>21.907415101372735</v>
      </c>
      <c r="H5">
        <f t="shared" si="0"/>
        <v>2.5236565288915675E-2</v>
      </c>
      <c r="I5">
        <f t="shared" si="1"/>
        <v>7.5709695866747029E-2</v>
      </c>
    </row>
    <row r="6" spans="1:10" x14ac:dyDescent="0.25">
      <c r="A6" t="s">
        <v>5</v>
      </c>
      <c r="B6" s="1">
        <v>0.09</v>
      </c>
      <c r="E6">
        <v>4</v>
      </c>
      <c r="F6">
        <f>(B$2*B$3)/2</f>
        <v>25</v>
      </c>
      <c r="G6">
        <f>F6/(1+B$6/2)^E6</f>
        <v>20.964033589830372</v>
      </c>
      <c r="H6">
        <f t="shared" si="0"/>
        <v>2.4149823242981511E-2</v>
      </c>
      <c r="I6">
        <f t="shared" si="1"/>
        <v>9.6599292971926043E-2</v>
      </c>
    </row>
    <row r="7" spans="1:10" x14ac:dyDescent="0.25">
      <c r="E7">
        <v>5</v>
      </c>
      <c r="F7">
        <f>(B$2*B$3)/2</f>
        <v>25</v>
      </c>
      <c r="G7">
        <f>F7/(1+B$6/2)^E7</f>
        <v>20.061276162517103</v>
      </c>
      <c r="H7">
        <f t="shared" si="0"/>
        <v>2.3109878701417716E-2</v>
      </c>
      <c r="I7">
        <f t="shared" si="1"/>
        <v>0.11554939350708858</v>
      </c>
    </row>
    <row r="8" spans="1:10" x14ac:dyDescent="0.25">
      <c r="E8">
        <v>6</v>
      </c>
      <c r="F8">
        <f>(B$2*B$3)/2</f>
        <v>25</v>
      </c>
      <c r="G8">
        <f>F8/(1+B$6/2)^E8</f>
        <v>19.19739345695417</v>
      </c>
      <c r="H8">
        <f t="shared" si="0"/>
        <v>2.2114716460686815E-2</v>
      </c>
      <c r="I8">
        <f t="shared" si="1"/>
        <v>0.13268829876412089</v>
      </c>
    </row>
    <row r="9" spans="1:10" x14ac:dyDescent="0.25">
      <c r="E9">
        <v>7</v>
      </c>
      <c r="F9">
        <f>(B$2*B$3)/2</f>
        <v>25</v>
      </c>
      <c r="G9">
        <f>F9/(1+B$6/2)^E9</f>
        <v>18.370711442061406</v>
      </c>
      <c r="H9">
        <f t="shared" si="0"/>
        <v>2.1162408096351018E-2</v>
      </c>
      <c r="I9">
        <f t="shared" si="1"/>
        <v>0.14813685667445714</v>
      </c>
    </row>
    <row r="10" spans="1:10" x14ac:dyDescent="0.25">
      <c r="E10">
        <v>8</v>
      </c>
      <c r="F10">
        <f>(B$2*B$3)/2+1000</f>
        <v>1025</v>
      </c>
      <c r="G10">
        <f>F10/(1+B$6/2)^E10</f>
        <v>720.76475514307924</v>
      </c>
      <c r="H10">
        <f t="shared" si="0"/>
        <v>0.83029543727310229</v>
      </c>
      <c r="I10">
        <f t="shared" si="1"/>
        <v>6.6423634981848183</v>
      </c>
    </row>
    <row r="11" spans="1:10" x14ac:dyDescent="0.25">
      <c r="F11" s="9" t="s">
        <v>9</v>
      </c>
      <c r="G11" s="9">
        <f>SUM(G3:G10)</f>
        <v>868.08227865282606</v>
      </c>
      <c r="H11">
        <f>SUM(H3:H10)</f>
        <v>1</v>
      </c>
      <c r="I11">
        <f>SUM(I3:I10)</f>
        <v>7.2913504176326196</v>
      </c>
    </row>
    <row r="13" spans="1:10" x14ac:dyDescent="0.25">
      <c r="H13" s="9" t="s">
        <v>11</v>
      </c>
      <c r="I13" s="9"/>
      <c r="J13" s="9">
        <f>I11/2</f>
        <v>3.6456752088163098</v>
      </c>
    </row>
    <row r="14" spans="1:10" x14ac:dyDescent="0.25">
      <c r="H14" s="9" t="s">
        <v>12</v>
      </c>
      <c r="I14" s="9"/>
      <c r="J14" s="9">
        <f>J13/(1+$B$6/2)</f>
        <v>3.4886844103505359</v>
      </c>
    </row>
    <row r="15" spans="1:10" x14ac:dyDescent="0.25">
      <c r="H15" s="15"/>
      <c r="I15" s="15"/>
      <c r="J15" s="15"/>
    </row>
    <row r="18" spans="5:11" x14ac:dyDescent="0.25">
      <c r="E18" s="6"/>
      <c r="F18" s="3"/>
      <c r="G18" s="3"/>
      <c r="H18" s="3"/>
      <c r="I18" s="3"/>
      <c r="J18" s="3"/>
      <c r="K18" s="3"/>
    </row>
    <row r="19" spans="5:11" x14ac:dyDescent="0.25">
      <c r="E19" s="3"/>
      <c r="F19" s="3"/>
      <c r="G19" s="3"/>
      <c r="H19" s="3"/>
      <c r="I19" s="3"/>
      <c r="J19" s="3"/>
      <c r="K19" s="3"/>
    </row>
    <row r="35" spans="22:41" x14ac:dyDescent="0.25"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2:41" x14ac:dyDescent="0.25"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2:41" x14ac:dyDescent="0.25"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2:41" x14ac:dyDescent="0.25"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2:41" x14ac:dyDescent="0.25"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2:41" x14ac:dyDescent="0.25"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2:41" x14ac:dyDescent="0.25"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2:41" x14ac:dyDescent="0.25"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2:41" x14ac:dyDescent="0.25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2:41" x14ac:dyDescent="0.25"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2:41" x14ac:dyDescent="0.25"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2:41" x14ac:dyDescent="0.25"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2:41" x14ac:dyDescent="0.25"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2:41" x14ac:dyDescent="0.25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x14ac:dyDescent="0.25"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x14ac:dyDescent="0.25"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3"/>
      <c r="B88" s="4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3"/>
      <c r="B89" s="4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>
              <from>
                <xdr:col>1</xdr:col>
                <xdr:colOff>1838325</xdr:colOff>
                <xdr:row>8</xdr:row>
                <xdr:rowOff>161925</xdr:rowOff>
              </from>
              <to>
                <xdr:col>3</xdr:col>
                <xdr:colOff>457200</xdr:colOff>
                <xdr:row>13</xdr:row>
                <xdr:rowOff>133350</xdr:rowOff>
              </to>
            </anchor>
          </objectPr>
        </oleObject>
      </mc:Choice>
      <mc:Fallback>
        <oleObject progId="Equation.DSMT4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topLeftCell="A16" workbookViewId="0">
      <selection activeCell="B22" sqref="B22"/>
    </sheetView>
  </sheetViews>
  <sheetFormatPr defaultRowHeight="15" x14ac:dyDescent="0.25"/>
  <cols>
    <col min="1" max="1" width="18.7109375" bestFit="1" customWidth="1"/>
    <col min="2" max="2" width="35.5703125" bestFit="1" customWidth="1"/>
  </cols>
  <sheetData>
    <row r="1" spans="1:12" x14ac:dyDescent="0.25">
      <c r="A1" s="9" t="s">
        <v>31</v>
      </c>
    </row>
    <row r="2" spans="1:12" x14ac:dyDescent="0.25">
      <c r="A2" s="17" t="s">
        <v>32</v>
      </c>
    </row>
    <row r="3" spans="1:12" x14ac:dyDescent="0.25">
      <c r="A3" t="s">
        <v>0</v>
      </c>
      <c r="B3">
        <v>1000</v>
      </c>
      <c r="G3" s="11" t="s">
        <v>6</v>
      </c>
      <c r="H3" s="11" t="s">
        <v>7</v>
      </c>
      <c r="I3" s="11" t="s">
        <v>8</v>
      </c>
      <c r="J3" s="11" t="s">
        <v>10</v>
      </c>
      <c r="K3" s="11" t="s">
        <v>13</v>
      </c>
      <c r="L3" s="11" t="s">
        <v>15</v>
      </c>
    </row>
    <row r="4" spans="1:12" x14ac:dyDescent="0.25">
      <c r="A4" t="s">
        <v>1</v>
      </c>
      <c r="B4" s="1">
        <v>0.06</v>
      </c>
      <c r="G4">
        <v>1</v>
      </c>
      <c r="H4">
        <f t="shared" ref="H4:H20" si="0">(B$3*B$4)/2</f>
        <v>30</v>
      </c>
      <c r="I4">
        <f>H4/(1+B$7/2)^G4</f>
        <v>28.985507246376812</v>
      </c>
      <c r="J4">
        <f>I4/I$22</f>
        <v>3.1032019552623254E-2</v>
      </c>
      <c r="K4">
        <f>J4*G4</f>
        <v>3.1032019552623254E-2</v>
      </c>
      <c r="L4">
        <f>I4*(G4^2+G4)/(1.035)^2</f>
        <v>54.116562340081337</v>
      </c>
    </row>
    <row r="5" spans="1:12" x14ac:dyDescent="0.25">
      <c r="A5" t="s">
        <v>2</v>
      </c>
      <c r="B5" s="2" t="s">
        <v>17</v>
      </c>
      <c r="G5">
        <v>2</v>
      </c>
      <c r="H5">
        <f t="shared" si="0"/>
        <v>30</v>
      </c>
      <c r="I5">
        <f t="shared" ref="I5:I21" si="1">H5/(1+B$7/2)^G5</f>
        <v>28.005321010992091</v>
      </c>
      <c r="J5">
        <f t="shared" ref="J5:J21" si="2">I5/I$22</f>
        <v>2.9982627587075608E-2</v>
      </c>
      <c r="K5">
        <f t="shared" ref="K5:K21" si="3">J5*G5</f>
        <v>5.9965255174151216E-2</v>
      </c>
      <c r="L5">
        <f t="shared" ref="L5:L21" si="4">I5*(G5^2+G5)/(1.035)^2</f>
        <v>156.85960098574301</v>
      </c>
    </row>
    <row r="6" spans="1:12" x14ac:dyDescent="0.25">
      <c r="A6" t="s">
        <v>3</v>
      </c>
      <c r="B6" s="2" t="s">
        <v>4</v>
      </c>
      <c r="G6">
        <v>3</v>
      </c>
      <c r="H6">
        <f t="shared" si="0"/>
        <v>30</v>
      </c>
      <c r="I6">
        <f t="shared" si="1"/>
        <v>27.058281170040672</v>
      </c>
      <c r="J6">
        <f t="shared" si="2"/>
        <v>2.8968722306353251E-2</v>
      </c>
      <c r="K6">
        <f t="shared" si="3"/>
        <v>8.6906166919059752E-2</v>
      </c>
      <c r="L6">
        <f t="shared" si="4"/>
        <v>303.11034006906868</v>
      </c>
    </row>
    <row r="7" spans="1:12" x14ac:dyDescent="0.25">
      <c r="A7" t="s">
        <v>5</v>
      </c>
      <c r="B7" s="1">
        <v>7.0000000000000007E-2</v>
      </c>
      <c r="G7">
        <v>4</v>
      </c>
      <c r="H7">
        <f t="shared" si="0"/>
        <v>30</v>
      </c>
      <c r="I7">
        <f t="shared" si="1"/>
        <v>26.14326683095717</v>
      </c>
      <c r="J7">
        <f t="shared" si="2"/>
        <v>2.798910367763599E-2</v>
      </c>
      <c r="K7">
        <f t="shared" si="3"/>
        <v>0.11195641471054396</v>
      </c>
      <c r="L7">
        <f t="shared" si="4"/>
        <v>488.10038658465163</v>
      </c>
    </row>
    <row r="8" spans="1:12" x14ac:dyDescent="0.25">
      <c r="G8">
        <v>5</v>
      </c>
      <c r="H8">
        <f t="shared" si="0"/>
        <v>30</v>
      </c>
      <c r="I8">
        <f t="shared" si="1"/>
        <v>25.259195005755725</v>
      </c>
      <c r="J8">
        <f t="shared" si="2"/>
        <v>2.7042612248923667E-2</v>
      </c>
      <c r="K8">
        <f t="shared" si="3"/>
        <v>0.13521306124461835</v>
      </c>
      <c r="L8">
        <f t="shared" si="4"/>
        <v>707.39186461543738</v>
      </c>
    </row>
    <row r="9" spans="1:12" x14ac:dyDescent="0.25">
      <c r="G9">
        <v>6</v>
      </c>
      <c r="H9">
        <f t="shared" si="0"/>
        <v>30</v>
      </c>
      <c r="I9">
        <f t="shared" si="1"/>
        <v>24.405019329232584</v>
      </c>
      <c r="J9">
        <f t="shared" si="2"/>
        <v>2.6128127776737842E-2</v>
      </c>
      <c r="K9">
        <f t="shared" si="3"/>
        <v>0.15676876666042705</v>
      </c>
      <c r="L9">
        <f t="shared" si="4"/>
        <v>956.85856083247552</v>
      </c>
    </row>
    <row r="10" spans="1:12" x14ac:dyDescent="0.25">
      <c r="G10">
        <v>7</v>
      </c>
      <c r="H10">
        <f t="shared" si="0"/>
        <v>30</v>
      </c>
      <c r="I10">
        <f t="shared" si="1"/>
        <v>23.579728820514575</v>
      </c>
      <c r="J10">
        <f t="shared" si="2"/>
        <v>2.5244567900229799E-2</v>
      </c>
      <c r="K10">
        <f t="shared" si="3"/>
        <v>0.17671197530160859</v>
      </c>
      <c r="L10">
        <f t="shared" si="4"/>
        <v>1232.6680332785515</v>
      </c>
    </row>
    <row r="11" spans="1:12" x14ac:dyDescent="0.25">
      <c r="G11">
        <v>8</v>
      </c>
      <c r="H11">
        <f t="shared" si="0"/>
        <v>30</v>
      </c>
      <c r="I11">
        <f t="shared" si="1"/>
        <v>22.782346686487518</v>
      </c>
      <c r="J11">
        <f t="shared" si="2"/>
        <v>2.4390886860125416E-2</v>
      </c>
      <c r="K11">
        <f t="shared" si="3"/>
        <v>0.19512709488100333</v>
      </c>
      <c r="L11">
        <f t="shared" si="4"/>
        <v>1531.2646376131079</v>
      </c>
    </row>
    <row r="12" spans="1:12" x14ac:dyDescent="0.25">
      <c r="G12">
        <v>9</v>
      </c>
      <c r="H12">
        <f t="shared" si="0"/>
        <v>30</v>
      </c>
      <c r="I12">
        <f t="shared" si="1"/>
        <v>22.011929165688425</v>
      </c>
      <c r="J12">
        <f t="shared" si="2"/>
        <v>2.3566074260990742E-2</v>
      </c>
      <c r="K12">
        <f t="shared" si="3"/>
        <v>0.21209466834891669</v>
      </c>
      <c r="L12">
        <f t="shared" si="4"/>
        <v>1849.3534270689709</v>
      </c>
    </row>
    <row r="13" spans="1:12" x14ac:dyDescent="0.25">
      <c r="G13">
        <v>10</v>
      </c>
      <c r="H13">
        <f t="shared" si="0"/>
        <v>30</v>
      </c>
      <c r="I13">
        <f t="shared" si="1"/>
        <v>21.267564411293165</v>
      </c>
      <c r="J13">
        <f t="shared" si="2"/>
        <v>2.2769153875353377E-2</v>
      </c>
      <c r="K13">
        <f t="shared" si="3"/>
        <v>0.22769153875353376</v>
      </c>
      <c r="L13">
        <f t="shared" si="4"/>
        <v>2183.8848843541255</v>
      </c>
    </row>
    <row r="14" spans="1:12" x14ac:dyDescent="0.25">
      <c r="G14">
        <v>11</v>
      </c>
      <c r="H14">
        <f t="shared" si="0"/>
        <v>30</v>
      </c>
      <c r="I14">
        <f t="shared" si="1"/>
        <v>20.548371411877454</v>
      </c>
      <c r="J14">
        <f t="shared" si="2"/>
        <v>2.199918248826413E-2</v>
      </c>
      <c r="K14">
        <f t="shared" si="3"/>
        <v>0.24199100737090543</v>
      </c>
      <c r="L14">
        <f t="shared" si="4"/>
        <v>2532.0404456279721</v>
      </c>
    </row>
    <row r="15" spans="1:12" x14ac:dyDescent="0.25">
      <c r="G15">
        <v>12</v>
      </c>
      <c r="H15">
        <f t="shared" si="0"/>
        <v>30</v>
      </c>
      <c r="I15">
        <f t="shared" si="1"/>
        <v>19.85349894867387</v>
      </c>
      <c r="J15">
        <f t="shared" si="2"/>
        <v>2.1255248780931529E-2</v>
      </c>
      <c r="K15">
        <f t="shared" si="3"/>
        <v>0.25506298537117833</v>
      </c>
      <c r="L15">
        <f t="shared" si="4"/>
        <v>2891.2187784948301</v>
      </c>
    </row>
    <row r="16" spans="1:12" x14ac:dyDescent="0.25">
      <c r="G16">
        <v>13</v>
      </c>
      <c r="H16">
        <f t="shared" si="0"/>
        <v>30</v>
      </c>
      <c r="I16">
        <f t="shared" si="1"/>
        <v>19.182124588090698</v>
      </c>
      <c r="J16">
        <f t="shared" si="2"/>
        <v>2.0536472252107758E-2</v>
      </c>
      <c r="K16">
        <f t="shared" si="3"/>
        <v>0.26697413927740088</v>
      </c>
      <c r="L16">
        <f t="shared" si="4"/>
        <v>3259.0227776914353</v>
      </c>
    </row>
    <row r="17" spans="1:12" x14ac:dyDescent="0.25">
      <c r="G17">
        <v>14</v>
      </c>
      <c r="H17">
        <f t="shared" si="0"/>
        <v>30</v>
      </c>
      <c r="I17">
        <f t="shared" si="1"/>
        <v>18.53345370830019</v>
      </c>
      <c r="J17">
        <f t="shared" si="2"/>
        <v>1.9842002175949523E-2</v>
      </c>
      <c r="K17">
        <f t="shared" si="3"/>
        <v>0.27778803046329331</v>
      </c>
      <c r="L17">
        <f t="shared" si="4"/>
        <v>3633.2472438031605</v>
      </c>
    </row>
    <row r="18" spans="1:12" x14ac:dyDescent="0.25">
      <c r="G18">
        <v>15</v>
      </c>
      <c r="H18">
        <f t="shared" si="0"/>
        <v>30</v>
      </c>
      <c r="I18">
        <f t="shared" si="1"/>
        <v>17.906718558744149</v>
      </c>
      <c r="J18">
        <f t="shared" si="2"/>
        <v>1.917101659512032E-2</v>
      </c>
      <c r="K18">
        <f t="shared" si="3"/>
        <v>0.2875652489268048</v>
      </c>
      <c r="L18">
        <f t="shared" si="4"/>
        <v>4011.8672119289563</v>
      </c>
    </row>
    <row r="19" spans="1:12" x14ac:dyDescent="0.25">
      <c r="G19" s="7">
        <v>16</v>
      </c>
      <c r="H19">
        <f t="shared" si="0"/>
        <v>30</v>
      </c>
      <c r="I19">
        <f t="shared" si="1"/>
        <v>17.301177351443624</v>
      </c>
      <c r="J19">
        <f t="shared" si="2"/>
        <v>1.8522721347942337E-2</v>
      </c>
      <c r="K19">
        <f t="shared" si="3"/>
        <v>0.29636354156707739</v>
      </c>
      <c r="L19">
        <f t="shared" si="4"/>
        <v>4393.0268987305808</v>
      </c>
    </row>
    <row r="20" spans="1:12" x14ac:dyDescent="0.25">
      <c r="G20">
        <v>17</v>
      </c>
      <c r="H20">
        <f t="shared" si="0"/>
        <v>30</v>
      </c>
      <c r="I20">
        <f t="shared" si="1"/>
        <v>16.716113383037317</v>
      </c>
      <c r="J20">
        <f t="shared" si="2"/>
        <v>1.7896349128446704E-2</v>
      </c>
      <c r="K20">
        <f t="shared" si="3"/>
        <v>0.30423793518359399</v>
      </c>
      <c r="L20">
        <f t="shared" si="4"/>
        <v>4775.0292377506312</v>
      </c>
    </row>
    <row r="21" spans="1:12" x14ac:dyDescent="0.25">
      <c r="G21">
        <v>18</v>
      </c>
      <c r="H21">
        <f>1000+(B$3*B$4)/2</f>
        <v>1030</v>
      </c>
      <c r="I21">
        <f t="shared" si="1"/>
        <v>554.51197373682578</v>
      </c>
      <c r="J21">
        <f t="shared" si="2"/>
        <v>0.59366311118518866</v>
      </c>
      <c r="K21">
        <f t="shared" si="3"/>
        <v>10.685936001333395</v>
      </c>
      <c r="L21">
        <f t="shared" si="4"/>
        <v>177033.85844990029</v>
      </c>
    </row>
    <row r="22" spans="1:12" x14ac:dyDescent="0.25">
      <c r="H22" s="9" t="s">
        <v>9</v>
      </c>
      <c r="I22" s="9">
        <f>SUM(I4:I21)</f>
        <v>934.0515913643319</v>
      </c>
      <c r="J22">
        <f>SUM(J4:J21)</f>
        <v>1</v>
      </c>
      <c r="K22">
        <f>SUM(K4:K21)</f>
        <v>14.009385851040136</v>
      </c>
      <c r="L22">
        <f>SUM(L4:L21)</f>
        <v>211992.91934167006</v>
      </c>
    </row>
    <row r="24" spans="1:12" x14ac:dyDescent="0.25">
      <c r="J24" s="9" t="s">
        <v>11</v>
      </c>
      <c r="K24" s="9"/>
      <c r="L24" s="9">
        <f>K22/2</f>
        <v>7.0046929255200681</v>
      </c>
    </row>
    <row r="25" spans="1:12" x14ac:dyDescent="0.25">
      <c r="J25" s="9" t="s">
        <v>12</v>
      </c>
      <c r="K25" s="9"/>
      <c r="L25" s="9">
        <f>L24/(1+B7/2)</f>
        <v>6.7678192517102111</v>
      </c>
    </row>
    <row r="26" spans="1:12" x14ac:dyDescent="0.25">
      <c r="A26" s="17" t="s">
        <v>33</v>
      </c>
    </row>
    <row r="27" spans="1:12" x14ac:dyDescent="0.25">
      <c r="A27" t="s">
        <v>0</v>
      </c>
      <c r="B27">
        <v>100</v>
      </c>
      <c r="G27" t="s">
        <v>6</v>
      </c>
      <c r="H27" t="s">
        <v>7</v>
      </c>
      <c r="I27" t="s">
        <v>8</v>
      </c>
    </row>
    <row r="28" spans="1:12" x14ac:dyDescent="0.25">
      <c r="A28" t="s">
        <v>1</v>
      </c>
      <c r="B28" s="1">
        <v>0.04</v>
      </c>
      <c r="G28">
        <v>1</v>
      </c>
      <c r="H28">
        <f>B$27*B$28/2</f>
        <v>2</v>
      </c>
      <c r="I28">
        <f>H28/(1+A35/2)^G28</f>
        <v>1.9801980198019802</v>
      </c>
    </row>
    <row r="29" spans="1:12" x14ac:dyDescent="0.25">
      <c r="A29" t="s">
        <v>2</v>
      </c>
      <c r="B29" s="2">
        <v>2</v>
      </c>
      <c r="G29">
        <v>2</v>
      </c>
      <c r="H29">
        <f>B$27*B$28/2</f>
        <v>2</v>
      </c>
      <c r="I29">
        <f>H29/(1+B35/2)^G29</f>
        <v>1.9509221155311691</v>
      </c>
    </row>
    <row r="30" spans="1:12" x14ac:dyDescent="0.25">
      <c r="A30" t="s">
        <v>3</v>
      </c>
      <c r="B30" s="2" t="s">
        <v>4</v>
      </c>
      <c r="G30">
        <v>3</v>
      </c>
      <c r="H30">
        <f>B$27*B$28/2</f>
        <v>2</v>
      </c>
      <c r="I30">
        <f>H30/(1+C35/2)^G30</f>
        <v>1.9126339874820504</v>
      </c>
    </row>
    <row r="31" spans="1:12" x14ac:dyDescent="0.25">
      <c r="B31" s="1"/>
      <c r="G31">
        <v>4</v>
      </c>
      <c r="H31">
        <f>100+B$27*B$28/2</f>
        <v>102</v>
      </c>
      <c r="I31">
        <f>H31/(1+D35/2)^G31</f>
        <v>94.232233454704456</v>
      </c>
    </row>
    <row r="32" spans="1:12" x14ac:dyDescent="0.25">
      <c r="H32" s="9" t="s">
        <v>9</v>
      </c>
      <c r="I32" s="9">
        <f>SUM(I28:I31)</f>
        <v>100.07598757751965</v>
      </c>
    </row>
    <row r="33" spans="1:9" x14ac:dyDescent="0.25">
      <c r="A33" t="s">
        <v>18</v>
      </c>
      <c r="H33" s="9" t="s">
        <v>5</v>
      </c>
      <c r="I33" s="10">
        <f>RATE(4,2,-I32,100)</f>
        <v>1.9800535160094491E-2</v>
      </c>
    </row>
    <row r="34" spans="1:9" x14ac:dyDescent="0.25">
      <c r="A34">
        <v>0.5</v>
      </c>
      <c r="B34">
        <v>1</v>
      </c>
      <c r="C34">
        <v>1.5</v>
      </c>
      <c r="D34">
        <v>2</v>
      </c>
    </row>
    <row r="35" spans="1:9" x14ac:dyDescent="0.25">
      <c r="A35" s="8">
        <v>0.02</v>
      </c>
      <c r="B35" s="8">
        <v>2.5000000000000001E-2</v>
      </c>
      <c r="C35" s="8">
        <v>0.03</v>
      </c>
      <c r="D35" s="8">
        <v>0.04</v>
      </c>
    </row>
    <row r="36" spans="1:9" x14ac:dyDescent="0.25">
      <c r="H36" s="1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>
              <from>
                <xdr:col>1</xdr:col>
                <xdr:colOff>390525</xdr:colOff>
                <xdr:row>10</xdr:row>
                <xdr:rowOff>95250</xdr:rowOff>
              </from>
              <to>
                <xdr:col>1</xdr:col>
                <xdr:colOff>1581150</xdr:colOff>
                <xdr:row>15</xdr:row>
                <xdr:rowOff>142875</xdr:rowOff>
              </to>
            </anchor>
          </objectPr>
        </oleObject>
      </mc:Choice>
      <mc:Fallback>
        <oleObject progId="Equation.DSMT4" shapeId="2049" r:id="rId3"/>
      </mc:Fallback>
    </mc:AlternateContent>
    <mc:AlternateContent xmlns:mc="http://schemas.openxmlformats.org/markup-compatibility/2006">
      <mc:Choice Requires="x14">
        <oleObject progId="Equation.DSMT4" shapeId="2050" r:id="rId5">
          <objectPr defaultSize="0" autoPict="0" r:id="rId6">
            <anchor moveWithCells="1">
              <from>
                <xdr:col>2</xdr:col>
                <xdr:colOff>114300</xdr:colOff>
                <xdr:row>10</xdr:row>
                <xdr:rowOff>171450</xdr:rowOff>
              </from>
              <to>
                <xdr:col>5</xdr:col>
                <xdr:colOff>152400</xdr:colOff>
                <xdr:row>15</xdr:row>
                <xdr:rowOff>142875</xdr:rowOff>
              </to>
            </anchor>
          </objectPr>
        </oleObject>
      </mc:Choice>
      <mc:Fallback>
        <oleObject progId="Equation.DSMT4" shapeId="205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B64" sqref="B64"/>
    </sheetView>
  </sheetViews>
  <sheetFormatPr defaultRowHeight="15" x14ac:dyDescent="0.25"/>
  <cols>
    <col min="1" max="1" width="35.7109375" bestFit="1" customWidth="1"/>
  </cols>
  <sheetData>
    <row r="1" spans="1:6" x14ac:dyDescent="0.25">
      <c r="A1" s="12" t="s">
        <v>29</v>
      </c>
    </row>
    <row r="3" spans="1:6" x14ac:dyDescent="0.25">
      <c r="A3" t="s">
        <v>0</v>
      </c>
      <c r="B3">
        <v>1000</v>
      </c>
    </row>
    <row r="4" spans="1:6" x14ac:dyDescent="0.25">
      <c r="A4" t="s">
        <v>1</v>
      </c>
      <c r="B4" s="8">
        <v>6.5000000000000002E-2</v>
      </c>
    </row>
    <row r="5" spans="1:6" x14ac:dyDescent="0.25">
      <c r="A5" t="s">
        <v>2</v>
      </c>
      <c r="B5" s="2" t="s">
        <v>19</v>
      </c>
    </row>
    <row r="6" spans="1:6" x14ac:dyDescent="0.25">
      <c r="A6" t="s">
        <v>3</v>
      </c>
      <c r="B6" s="2" t="s">
        <v>4</v>
      </c>
      <c r="F6" s="3"/>
    </row>
    <row r="7" spans="1:6" x14ac:dyDescent="0.25">
      <c r="A7" t="s">
        <v>5</v>
      </c>
      <c r="B7" s="8">
        <v>7.1999999999999995E-2</v>
      </c>
      <c r="F7" s="3"/>
    </row>
    <row r="8" spans="1:6" x14ac:dyDescent="0.25">
      <c r="F8" s="3"/>
    </row>
    <row r="9" spans="1:6" x14ac:dyDescent="0.25">
      <c r="F9" s="3"/>
    </row>
    <row r="10" spans="1:6" x14ac:dyDescent="0.25">
      <c r="A10" s="11" t="s">
        <v>6</v>
      </c>
      <c r="B10" s="11" t="s">
        <v>7</v>
      </c>
      <c r="C10" s="11" t="s">
        <v>8</v>
      </c>
      <c r="D10" s="11" t="s">
        <v>10</v>
      </c>
      <c r="E10" s="11" t="s">
        <v>13</v>
      </c>
      <c r="F10" s="16"/>
    </row>
    <row r="11" spans="1:6" x14ac:dyDescent="0.25">
      <c r="A11">
        <v>1</v>
      </c>
      <c r="B11">
        <f>B$4*B$3/2</f>
        <v>32.5</v>
      </c>
      <c r="C11">
        <f>B11/(1+B$7/2)^A11</f>
        <v>31.37065637065637</v>
      </c>
      <c r="D11">
        <f>C11/C$41</f>
        <v>3.350038171531107E-2</v>
      </c>
      <c r="E11">
        <f>D11*A11</f>
        <v>3.350038171531107E-2</v>
      </c>
      <c r="F11" s="3"/>
    </row>
    <row r="12" spans="1:6" x14ac:dyDescent="0.25">
      <c r="A12">
        <v>2</v>
      </c>
      <c r="B12">
        <f t="shared" ref="B12:B39" si="0">B$4*B$3/2</f>
        <v>32.5</v>
      </c>
      <c r="C12">
        <f t="shared" ref="C12:C40" si="1">B12/(1+B$7/2)^A12</f>
        <v>30.280556342332403</v>
      </c>
      <c r="D12">
        <f t="shared" ref="D12:D40" si="2">C12/C$41</f>
        <v>3.2336275786979798E-2</v>
      </c>
      <c r="E12">
        <f t="shared" ref="E12:E40" si="3">D12*A12</f>
        <v>6.4672551573959597E-2</v>
      </c>
      <c r="F12" s="3"/>
    </row>
    <row r="13" spans="1:6" x14ac:dyDescent="0.25">
      <c r="A13">
        <v>3</v>
      </c>
      <c r="B13">
        <f t="shared" si="0"/>
        <v>32.5</v>
      </c>
      <c r="C13">
        <f t="shared" si="1"/>
        <v>29.228336237772588</v>
      </c>
      <c r="D13">
        <f t="shared" si="2"/>
        <v>3.1212621416003661E-2</v>
      </c>
      <c r="E13">
        <f t="shared" si="3"/>
        <v>9.3637864248010988E-2</v>
      </c>
      <c r="F13" s="3"/>
    </row>
    <row r="14" spans="1:6" x14ac:dyDescent="0.25">
      <c r="A14">
        <v>4</v>
      </c>
      <c r="B14">
        <f t="shared" si="0"/>
        <v>32.5</v>
      </c>
      <c r="C14">
        <f t="shared" si="1"/>
        <v>28.212679766189758</v>
      </c>
      <c r="D14">
        <f t="shared" si="2"/>
        <v>3.0128012949810486E-2</v>
      </c>
      <c r="E14">
        <f t="shared" si="3"/>
        <v>0.12051205179924195</v>
      </c>
      <c r="F14" s="3"/>
    </row>
    <row r="15" spans="1:6" x14ac:dyDescent="0.25">
      <c r="A15">
        <v>5</v>
      </c>
      <c r="B15">
        <f t="shared" si="0"/>
        <v>32.5</v>
      </c>
      <c r="C15">
        <f t="shared" si="1"/>
        <v>27.232316376631037</v>
      </c>
      <c r="D15">
        <f t="shared" si="2"/>
        <v>2.9081093580898148E-2</v>
      </c>
      <c r="E15">
        <f t="shared" si="3"/>
        <v>0.14540546790449074</v>
      </c>
      <c r="F15" s="3"/>
    </row>
    <row r="16" spans="1:6" x14ac:dyDescent="0.25">
      <c r="A16">
        <v>6</v>
      </c>
      <c r="B16">
        <f t="shared" si="0"/>
        <v>32.5</v>
      </c>
      <c r="C16">
        <f t="shared" si="1"/>
        <v>26.28601966856278</v>
      </c>
      <c r="D16">
        <f t="shared" si="2"/>
        <v>2.8070553649515589E-2</v>
      </c>
      <c r="E16">
        <f t="shared" si="3"/>
        <v>0.16842332189709353</v>
      </c>
      <c r="F16" s="3"/>
    </row>
    <row r="17" spans="1:6" x14ac:dyDescent="0.25">
      <c r="A17">
        <v>7</v>
      </c>
      <c r="B17">
        <f t="shared" si="0"/>
        <v>32.5</v>
      </c>
      <c r="C17">
        <f t="shared" si="1"/>
        <v>25.372605857686079</v>
      </c>
      <c r="D17">
        <f t="shared" si="2"/>
        <v>2.7095129005323928E-2</v>
      </c>
      <c r="E17">
        <f t="shared" si="3"/>
        <v>0.18966590303726749</v>
      </c>
      <c r="F17" s="3"/>
    </row>
    <row r="18" spans="1:6" x14ac:dyDescent="0.25">
      <c r="A18">
        <v>8</v>
      </c>
      <c r="B18">
        <f t="shared" si="0"/>
        <v>32.5</v>
      </c>
      <c r="C18">
        <f t="shared" si="1"/>
        <v>24.490932295063782</v>
      </c>
      <c r="D18">
        <f t="shared" si="2"/>
        <v>2.6153599425988345E-2</v>
      </c>
      <c r="E18">
        <f t="shared" si="3"/>
        <v>0.20922879540790676</v>
      </c>
      <c r="F18" s="3"/>
    </row>
    <row r="19" spans="1:6" x14ac:dyDescent="0.25">
      <c r="A19">
        <v>9</v>
      </c>
      <c r="B19">
        <f t="shared" si="0"/>
        <v>32.5</v>
      </c>
      <c r="C19">
        <f t="shared" si="1"/>
        <v>23.639896037706354</v>
      </c>
      <c r="D19">
        <f t="shared" si="2"/>
        <v>2.5244787090722341E-2</v>
      </c>
      <c r="E19">
        <f t="shared" si="3"/>
        <v>0.22720308381650106</v>
      </c>
      <c r="F19" s="3"/>
    </row>
    <row r="20" spans="1:6" x14ac:dyDescent="0.25">
      <c r="A20">
        <v>10</v>
      </c>
      <c r="B20">
        <f t="shared" si="0"/>
        <v>32.5</v>
      </c>
      <c r="C20">
        <f t="shared" si="1"/>
        <v>22.818432468828526</v>
      </c>
      <c r="D20">
        <f t="shared" si="2"/>
        <v>2.4367555106874845E-2</v>
      </c>
      <c r="E20">
        <f t="shared" si="3"/>
        <v>0.24367555106874844</v>
      </c>
      <c r="F20" s="3"/>
    </row>
    <row r="21" spans="1:6" x14ac:dyDescent="0.25">
      <c r="A21">
        <v>11</v>
      </c>
      <c r="B21">
        <f t="shared" si="0"/>
        <v>32.5</v>
      </c>
      <c r="C21">
        <f t="shared" si="1"/>
        <v>22.025513966050699</v>
      </c>
      <c r="D21">
        <f t="shared" si="2"/>
        <v>2.352080608771703E-2</v>
      </c>
      <c r="E21">
        <f t="shared" si="3"/>
        <v>0.25872886696488734</v>
      </c>
      <c r="F21" s="3"/>
    </row>
    <row r="22" spans="1:6" x14ac:dyDescent="0.25">
      <c r="A22">
        <v>12</v>
      </c>
      <c r="B22">
        <f t="shared" si="0"/>
        <v>32.5</v>
      </c>
      <c r="C22">
        <f t="shared" si="1"/>
        <v>21.260148615879054</v>
      </c>
      <c r="D22">
        <f t="shared" si="2"/>
        <v>2.2703480779649645E-2</v>
      </c>
      <c r="E22">
        <f t="shared" si="3"/>
        <v>0.27244176935579573</v>
      </c>
      <c r="F22" s="3"/>
    </row>
    <row r="23" spans="1:6" x14ac:dyDescent="0.25">
      <c r="A23">
        <v>13</v>
      </c>
      <c r="B23">
        <f t="shared" si="0"/>
        <v>32.5</v>
      </c>
      <c r="C23">
        <f t="shared" si="1"/>
        <v>20.52137897285623</v>
      </c>
      <c r="D23">
        <f t="shared" si="2"/>
        <v>2.1914556737113556E-2</v>
      </c>
      <c r="E23">
        <f t="shared" si="3"/>
        <v>0.28488923758247625</v>
      </c>
      <c r="F23" s="3"/>
    </row>
    <row r="24" spans="1:6" x14ac:dyDescent="0.25">
      <c r="A24">
        <v>14</v>
      </c>
      <c r="B24">
        <f t="shared" si="0"/>
        <v>32.5</v>
      </c>
      <c r="C24">
        <f t="shared" si="1"/>
        <v>19.808280861830337</v>
      </c>
      <c r="D24">
        <f t="shared" si="2"/>
        <v>2.1153047043545904E-2</v>
      </c>
      <c r="E24">
        <f t="shared" si="3"/>
        <v>0.29614265860964267</v>
      </c>
      <c r="F24" s="3"/>
    </row>
    <row r="25" spans="1:6" x14ac:dyDescent="0.25">
      <c r="A25">
        <v>15</v>
      </c>
      <c r="B25">
        <f t="shared" si="0"/>
        <v>32.5</v>
      </c>
      <c r="C25">
        <f t="shared" si="1"/>
        <v>19.119962221843956</v>
      </c>
      <c r="D25">
        <f t="shared" si="2"/>
        <v>2.0417999076781761E-2</v>
      </c>
      <c r="E25">
        <f t="shared" si="3"/>
        <v>0.3062699861517264</v>
      </c>
      <c r="F25" s="3"/>
    </row>
    <row r="26" spans="1:6" x14ac:dyDescent="0.25">
      <c r="A26" s="7">
        <v>16</v>
      </c>
      <c r="B26">
        <f t="shared" si="0"/>
        <v>32.5</v>
      </c>
      <c r="C26">
        <f t="shared" si="1"/>
        <v>18.455561990196866</v>
      </c>
      <c r="D26">
        <f t="shared" si="2"/>
        <v>1.9708493317356909E-2</v>
      </c>
      <c r="E26">
        <f t="shared" si="3"/>
        <v>0.31533589307771054</v>
      </c>
      <c r="F26" s="3"/>
    </row>
    <row r="27" spans="1:6" x14ac:dyDescent="0.25">
      <c r="A27">
        <v>17</v>
      </c>
      <c r="B27">
        <f t="shared" si="0"/>
        <v>32.5</v>
      </c>
      <c r="C27">
        <f t="shared" si="1"/>
        <v>17.81424902528655</v>
      </c>
      <c r="D27">
        <f t="shared" si="2"/>
        <v>1.9023642198220954E-2</v>
      </c>
      <c r="E27">
        <f t="shared" si="3"/>
        <v>0.32340191736975621</v>
      </c>
      <c r="F27" s="3"/>
    </row>
    <row r="28" spans="1:6" x14ac:dyDescent="0.25">
      <c r="A28">
        <v>18</v>
      </c>
      <c r="B28">
        <f t="shared" si="0"/>
        <v>32.5</v>
      </c>
      <c r="C28">
        <f t="shared" si="1"/>
        <v>17.195221066878908</v>
      </c>
      <c r="D28">
        <f t="shared" si="2"/>
        <v>1.836258899442177E-2</v>
      </c>
      <c r="E28">
        <f t="shared" si="3"/>
        <v>0.33052660189959188</v>
      </c>
      <c r="F28" s="3"/>
    </row>
    <row r="29" spans="1:6" x14ac:dyDescent="0.25">
      <c r="A29">
        <v>19</v>
      </c>
      <c r="B29">
        <f t="shared" si="0"/>
        <v>32.5</v>
      </c>
      <c r="C29">
        <f t="shared" si="1"/>
        <v>16.597703732508599</v>
      </c>
      <c r="D29">
        <f t="shared" si="2"/>
        <v>1.7724506751372365E-2</v>
      </c>
      <c r="E29">
        <f t="shared" si="3"/>
        <v>0.33676562827607492</v>
      </c>
      <c r="F29" s="3"/>
    </row>
    <row r="30" spans="1:6" x14ac:dyDescent="0.25">
      <c r="A30">
        <v>20</v>
      </c>
      <c r="B30">
        <f t="shared" si="0"/>
        <v>32.5</v>
      </c>
      <c r="C30">
        <f t="shared" si="1"/>
        <v>16.020949548753471</v>
      </c>
      <c r="D30">
        <f t="shared" si="2"/>
        <v>1.7108597250359424E-2</v>
      </c>
      <c r="E30">
        <f t="shared" si="3"/>
        <v>0.3421719450071885</v>
      </c>
      <c r="F30" s="3"/>
    </row>
    <row r="31" spans="1:6" x14ac:dyDescent="0.25">
      <c r="A31">
        <v>21</v>
      </c>
      <c r="B31">
        <f t="shared" si="0"/>
        <v>32.5</v>
      </c>
      <c r="C31">
        <f t="shared" si="1"/>
        <v>15.464237016171305</v>
      </c>
      <c r="D31">
        <f t="shared" si="2"/>
        <v>1.6514090009999444E-2</v>
      </c>
      <c r="E31">
        <f t="shared" si="3"/>
        <v>0.34679589020998836</v>
      </c>
      <c r="F31" s="3"/>
    </row>
    <row r="32" spans="1:6" x14ac:dyDescent="0.25">
      <c r="A32">
        <v>22</v>
      </c>
      <c r="B32">
        <f t="shared" si="0"/>
        <v>32.5</v>
      </c>
      <c r="C32">
        <f t="shared" si="1"/>
        <v>14.926869706729061</v>
      </c>
      <c r="D32">
        <f t="shared" si="2"/>
        <v>1.594024132239329E-2</v>
      </c>
      <c r="E32">
        <f t="shared" si="3"/>
        <v>0.35068530909265239</v>
      </c>
      <c r="F32" s="3"/>
    </row>
    <row r="33" spans="1:6" x14ac:dyDescent="0.25">
      <c r="A33">
        <v>23</v>
      </c>
      <c r="B33">
        <f t="shared" si="0"/>
        <v>32.5</v>
      </c>
      <c r="C33">
        <f t="shared" si="1"/>
        <v>14.408175392595616</v>
      </c>
      <c r="D33">
        <f t="shared" si="2"/>
        <v>1.5386333322773442E-2</v>
      </c>
      <c r="E33">
        <f t="shared" si="3"/>
        <v>0.35388566642378916</v>
      </c>
      <c r="F33" s="3"/>
    </row>
    <row r="34" spans="1:6" x14ac:dyDescent="0.25">
      <c r="A34">
        <v>24</v>
      </c>
      <c r="B34">
        <f t="shared" si="0"/>
        <v>32.5</v>
      </c>
      <c r="C34">
        <f t="shared" si="1"/>
        <v>13.907505205208125</v>
      </c>
      <c r="D34">
        <f t="shared" si="2"/>
        <v>1.4851673091480158E-2</v>
      </c>
      <c r="E34">
        <f t="shared" si="3"/>
        <v>0.35644015419552377</v>
      </c>
      <c r="F34" s="3"/>
    </row>
    <row r="35" spans="1:6" x14ac:dyDescent="0.25">
      <c r="A35">
        <v>25</v>
      </c>
      <c r="B35">
        <f t="shared" si="0"/>
        <v>32.5</v>
      </c>
      <c r="C35">
        <f t="shared" si="1"/>
        <v>13.424232823559965</v>
      </c>
      <c r="D35">
        <f t="shared" si="2"/>
        <v>1.4335591787143007E-2</v>
      </c>
      <c r="E35">
        <f t="shared" si="3"/>
        <v>0.35838979467857518</v>
      </c>
      <c r="F35" s="3"/>
    </row>
    <row r="36" spans="1:6" x14ac:dyDescent="0.25">
      <c r="A36">
        <v>26</v>
      </c>
      <c r="B36">
        <f t="shared" si="0"/>
        <v>32.5</v>
      </c>
      <c r="C36">
        <f t="shared" si="1"/>
        <v>12.957753690694949</v>
      </c>
      <c r="D36">
        <f t="shared" si="2"/>
        <v>1.3837443809983601E-2</v>
      </c>
      <c r="E36">
        <f t="shared" si="3"/>
        <v>0.3597735390595736</v>
      </c>
      <c r="F36" s="3"/>
    </row>
    <row r="37" spans="1:6" x14ac:dyDescent="0.25">
      <c r="A37">
        <v>27</v>
      </c>
      <c r="B37">
        <f t="shared" si="0"/>
        <v>32.5</v>
      </c>
      <c r="C37">
        <f t="shared" si="1"/>
        <v>12.507484257427555</v>
      </c>
      <c r="D37">
        <f t="shared" si="2"/>
        <v>1.3356605994192663E-2</v>
      </c>
      <c r="E37">
        <f t="shared" si="3"/>
        <v>0.36062836184320191</v>
      </c>
      <c r="F37" s="3"/>
    </row>
    <row r="38" spans="1:6" x14ac:dyDescent="0.25">
      <c r="A38">
        <v>28</v>
      </c>
      <c r="B38">
        <f t="shared" si="0"/>
        <v>32.5</v>
      </c>
      <c r="C38">
        <f t="shared" si="1"/>
        <v>12.0728612523432</v>
      </c>
      <c r="D38">
        <f t="shared" si="2"/>
        <v>1.2892476828371297E-2</v>
      </c>
      <c r="E38">
        <f t="shared" si="3"/>
        <v>0.36098935119439629</v>
      </c>
      <c r="F38" s="3"/>
    </row>
    <row r="39" spans="1:6" x14ac:dyDescent="0.25">
      <c r="A39">
        <v>29</v>
      </c>
      <c r="B39">
        <f t="shared" si="0"/>
        <v>32.5</v>
      </c>
      <c r="C39">
        <f t="shared" si="1"/>
        <v>11.65334097716525</v>
      </c>
      <c r="D39">
        <f t="shared" si="2"/>
        <v>1.2444475703061095E-2</v>
      </c>
      <c r="E39">
        <f t="shared" si="3"/>
        <v>0.36088979538877175</v>
      </c>
      <c r="F39" s="3"/>
    </row>
    <row r="40" spans="1:6" x14ac:dyDescent="0.25">
      <c r="A40">
        <v>30</v>
      </c>
      <c r="B40">
        <f>B$4*B$3/2+1000</f>
        <v>1032.5</v>
      </c>
      <c r="C40">
        <f t="shared" si="1"/>
        <v>357.35297175298848</v>
      </c>
      <c r="D40">
        <f t="shared" si="2"/>
        <v>0.38161334016663445</v>
      </c>
      <c r="E40">
        <f t="shared" si="3"/>
        <v>11.448400204999034</v>
      </c>
      <c r="F40" s="3"/>
    </row>
    <row r="41" spans="1:6" x14ac:dyDescent="0.25">
      <c r="B41" s="9" t="s">
        <v>9</v>
      </c>
      <c r="C41" s="9">
        <f>SUM(C11:C40)</f>
        <v>936.42683349839785</v>
      </c>
      <c r="D41">
        <f>SUM(D11:D40)</f>
        <v>0.99999999999999978</v>
      </c>
      <c r="E41">
        <f>SUM(E11:E40)</f>
        <v>19.219477543848889</v>
      </c>
      <c r="F41" s="3"/>
    </row>
    <row r="43" spans="1:6" ht="15.75" x14ac:dyDescent="0.25">
      <c r="A43" s="14" t="s">
        <v>20</v>
      </c>
      <c r="D43" s="9" t="s">
        <v>11</v>
      </c>
      <c r="E43" s="9"/>
      <c r="F43" s="9">
        <f>E41/2</f>
        <v>9.6097387719244445</v>
      </c>
    </row>
    <row r="44" spans="1:6" x14ac:dyDescent="0.25">
      <c r="D44" s="9" t="s">
        <v>12</v>
      </c>
      <c r="E44" s="9"/>
      <c r="F44" s="9">
        <f>F43/(1+B7/2)</f>
        <v>9.2758096254096944</v>
      </c>
    </row>
    <row r="49" spans="1:6" x14ac:dyDescent="0.25">
      <c r="A49" s="12" t="s">
        <v>34</v>
      </c>
    </row>
    <row r="50" spans="1:6" x14ac:dyDescent="0.25">
      <c r="A50" t="s">
        <v>5</v>
      </c>
      <c r="B50" s="18" t="s">
        <v>21</v>
      </c>
    </row>
    <row r="52" spans="1:6" x14ac:dyDescent="0.25">
      <c r="A52" t="s">
        <v>22</v>
      </c>
      <c r="B52">
        <f>(B$3*B4/2)*((1-(1/(1+0.031)^30))/0.031)+1000/(1+0.031)^30</f>
        <v>1029.0242322558713</v>
      </c>
    </row>
    <row r="53" spans="1:6" x14ac:dyDescent="0.25">
      <c r="A53" t="s">
        <v>23</v>
      </c>
      <c r="B53">
        <f>(B$3*B4/2)*((1-(1/(1+0.041)^30))/0.041)+1000/(1+0.041)^30</f>
        <v>854.78601314242655</v>
      </c>
    </row>
    <row r="57" spans="1:6" x14ac:dyDescent="0.25">
      <c r="A57" t="s">
        <v>14</v>
      </c>
      <c r="B57" s="19">
        <f>F44*1%</f>
        <v>9.275809625409695E-2</v>
      </c>
      <c r="F57" t="s">
        <v>24</v>
      </c>
    </row>
    <row r="58" spans="1:6" x14ac:dyDescent="0.25">
      <c r="C58" s="9" t="s">
        <v>25</v>
      </c>
      <c r="D58" s="9">
        <f>C41*(1+B57)</f>
        <v>1023.2880038549615</v>
      </c>
      <c r="F58">
        <f>D58-B52</f>
        <v>-5.7362284009097948</v>
      </c>
    </row>
    <row r="59" spans="1:6" x14ac:dyDescent="0.25">
      <c r="C59" s="9" t="s">
        <v>26</v>
      </c>
      <c r="D59" s="9">
        <f>C41*(1-B57)</f>
        <v>849.56566314183431</v>
      </c>
      <c r="F59">
        <f>D59-B53</f>
        <v>-5.2203500005922479</v>
      </c>
    </row>
    <row r="62" spans="1:6" x14ac:dyDescent="0.25">
      <c r="A62" s="13" t="s">
        <v>35</v>
      </c>
    </row>
    <row r="63" spans="1:6" x14ac:dyDescent="0.25">
      <c r="A63" t="s">
        <v>0</v>
      </c>
      <c r="B63">
        <v>1000</v>
      </c>
    </row>
    <row r="64" spans="1:6" x14ac:dyDescent="0.25">
      <c r="A64" t="s">
        <v>1</v>
      </c>
      <c r="B64" s="8">
        <v>6.5000000000000002E-2</v>
      </c>
    </row>
    <row r="65" spans="1:2" x14ac:dyDescent="0.25">
      <c r="A65" t="s">
        <v>2</v>
      </c>
      <c r="B65" s="2" t="s">
        <v>27</v>
      </c>
    </row>
    <row r="66" spans="1:2" x14ac:dyDescent="0.25">
      <c r="A66" t="s">
        <v>3</v>
      </c>
      <c r="B66" s="2" t="s">
        <v>4</v>
      </c>
    </row>
    <row r="67" spans="1:2" x14ac:dyDescent="0.25">
      <c r="A67" t="s">
        <v>5</v>
      </c>
      <c r="B67" s="8">
        <v>5.5E-2</v>
      </c>
    </row>
    <row r="69" spans="1:2" x14ac:dyDescent="0.25">
      <c r="A69" t="s">
        <v>28</v>
      </c>
      <c r="B69" s="9">
        <f>(B$3*B64/2)*((1-(1/(1+0.0275)^20))/0.0275)+1000/(1+0.0275)^20</f>
        <v>1076.1362606688781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3073" r:id="rId3">
          <objectPr defaultSize="0" autoPict="0" r:id="rId4">
            <anchor moveWithCells="1">
              <from>
                <xdr:col>4</xdr:col>
                <xdr:colOff>142875</xdr:colOff>
                <xdr:row>2</xdr:row>
                <xdr:rowOff>28575</xdr:rowOff>
              </from>
              <to>
                <xdr:col>6</xdr:col>
                <xdr:colOff>523875</xdr:colOff>
                <xdr:row>7</xdr:row>
                <xdr:rowOff>0</xdr:rowOff>
              </to>
            </anchor>
          </objectPr>
        </oleObject>
      </mc:Choice>
      <mc:Fallback>
        <oleObject progId="Equation.DSMT4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Question 14</vt:lpstr>
      <vt:lpstr>Question 15</vt:lpstr>
      <vt:lpstr>Question 16</vt:lpstr>
      <vt:lpstr>CR</vt:lpstr>
      <vt:lpstr>FV</vt:lpstr>
      <vt:lpstr>NOP</vt:lpstr>
      <vt:lpstr>PMT</vt:lpstr>
      <vt:lpstr>RATE</vt:lpstr>
      <vt:lpstr>T</vt:lpstr>
      <vt:lpstr>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Cesario Mateus</cp:lastModifiedBy>
  <dcterms:created xsi:type="dcterms:W3CDTF">2011-07-05T20:51:59Z</dcterms:created>
  <dcterms:modified xsi:type="dcterms:W3CDTF">2014-12-08T08:56:06Z</dcterms:modified>
</cp:coreProperties>
</file>