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9155" windowHeight="8505" activeTab="1"/>
  </bookViews>
  <sheets>
    <sheet name="Question 1" sheetId="2" r:id="rId1"/>
    <sheet name="Question 2" sheetId="1" r:id="rId2"/>
  </sheets>
  <calcPr calcId="145621"/>
</workbook>
</file>

<file path=xl/calcChain.xml><?xml version="1.0" encoding="utf-8"?>
<calcChain xmlns="http://schemas.openxmlformats.org/spreadsheetml/2006/main">
  <c r="B78" i="2" l="1"/>
  <c r="D60" i="2"/>
  <c r="B54" i="2"/>
  <c r="D41" i="2"/>
  <c r="C41" i="2"/>
  <c r="B53" i="2"/>
  <c r="F41" i="2"/>
  <c r="F29" i="2"/>
  <c r="F30" i="2"/>
  <c r="F31" i="2"/>
  <c r="F32" i="2"/>
  <c r="F33" i="2"/>
  <c r="F34" i="2"/>
  <c r="F35" i="2"/>
  <c r="F36" i="2"/>
  <c r="F37" i="2"/>
  <c r="F38" i="2"/>
  <c r="F39" i="2"/>
  <c r="F40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27" i="2"/>
  <c r="C27" i="2" s="1"/>
  <c r="B12" i="2"/>
  <c r="C12" i="2" s="1"/>
  <c r="B13" i="2"/>
  <c r="C13" i="2" s="1"/>
  <c r="B14" i="2"/>
  <c r="C14" i="2" s="1"/>
  <c r="B15" i="2"/>
  <c r="C15" i="2" s="1"/>
  <c r="B16" i="2"/>
  <c r="C16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3" i="2"/>
  <c r="C23" i="2" s="1"/>
  <c r="B24" i="2"/>
  <c r="C24" i="2" s="1"/>
  <c r="B25" i="2"/>
  <c r="C25" i="2" s="1"/>
  <c r="B26" i="2"/>
  <c r="C26" i="2" s="1"/>
  <c r="B11" i="2"/>
  <c r="C11" i="2" s="1"/>
  <c r="F25" i="2" l="1"/>
  <c r="F23" i="2"/>
  <c r="F21" i="2"/>
  <c r="F19" i="2"/>
  <c r="F17" i="2"/>
  <c r="F15" i="2"/>
  <c r="F13" i="2"/>
  <c r="F27" i="2"/>
  <c r="F11" i="2"/>
  <c r="F26" i="2"/>
  <c r="F24" i="2"/>
  <c r="F22" i="2"/>
  <c r="F20" i="2"/>
  <c r="F18" i="2"/>
  <c r="F16" i="2"/>
  <c r="F14" i="2"/>
  <c r="F12" i="2"/>
  <c r="F28" i="2"/>
  <c r="B16" i="1" l="1"/>
  <c r="B15" i="1"/>
  <c r="D24" i="2" l="1"/>
  <c r="E24" i="2" s="1"/>
  <c r="D20" i="2"/>
  <c r="E20" i="2" s="1"/>
  <c r="D16" i="2"/>
  <c r="E16" i="2" s="1"/>
  <c r="D12" i="2"/>
  <c r="E12" i="2" s="1"/>
  <c r="D25" i="2"/>
  <c r="E25" i="2" s="1"/>
  <c r="D26" i="2"/>
  <c r="E26" i="2" s="1"/>
  <c r="D22" i="2"/>
  <c r="E22" i="2" s="1"/>
  <c r="D18" i="2"/>
  <c r="E18" i="2" s="1"/>
  <c r="D14" i="2"/>
  <c r="E14" i="2" s="1"/>
  <c r="D28" i="2"/>
  <c r="E28" i="2" s="1"/>
  <c r="F45" i="2"/>
  <c r="C63" i="2" s="1"/>
  <c r="D13" i="2"/>
  <c r="E13" i="2" s="1"/>
  <c r="D17" i="2"/>
  <c r="E17" i="2" s="1"/>
  <c r="D21" i="2"/>
  <c r="E21" i="2" s="1"/>
  <c r="D27" i="2"/>
  <c r="E27" i="2" s="1"/>
  <c r="D15" i="2"/>
  <c r="E15" i="2" s="1"/>
  <c r="D19" i="2"/>
  <c r="E19" i="2" s="1"/>
  <c r="D23" i="2"/>
  <c r="E23" i="2" s="1"/>
  <c r="D29" i="2"/>
  <c r="E29" i="2"/>
  <c r="D31" i="2"/>
  <c r="E31" i="2"/>
  <c r="D33" i="2"/>
  <c r="E33" i="2"/>
  <c r="D35" i="2"/>
  <c r="E35" i="2"/>
  <c r="D37" i="2"/>
  <c r="E37" i="2"/>
  <c r="D39" i="2"/>
  <c r="E39" i="2"/>
  <c r="D30" i="2"/>
  <c r="E30" i="2"/>
  <c r="D32" i="2"/>
  <c r="E32" i="2"/>
  <c r="D34" i="2"/>
  <c r="E34" i="2"/>
  <c r="D36" i="2"/>
  <c r="E36" i="2"/>
  <c r="D38" i="2"/>
  <c r="E38" i="2"/>
  <c r="D40" i="2"/>
  <c r="E40" i="2"/>
  <c r="D11" i="2"/>
  <c r="E11" i="2"/>
  <c r="E41" i="2" s="1"/>
  <c r="F43" i="2" s="1"/>
  <c r="F44" i="2" s="1"/>
  <c r="B58" i="2" s="1"/>
  <c r="F60" i="2" l="1"/>
  <c r="C66" i="2"/>
  <c r="D67" i="2" s="1"/>
  <c r="F67" i="2" s="1"/>
  <c r="D59" i="2"/>
  <c r="F59" i="2" s="1"/>
  <c r="C64" i="2"/>
  <c r="D65" i="2" s="1"/>
  <c r="F65" i="2" s="1"/>
</calcChain>
</file>

<file path=xl/sharedStrings.xml><?xml version="1.0" encoding="utf-8"?>
<sst xmlns="http://schemas.openxmlformats.org/spreadsheetml/2006/main" count="62" uniqueCount="50">
  <si>
    <t>Bond 1</t>
  </si>
  <si>
    <t>Bond 3</t>
  </si>
  <si>
    <t>Bond 2</t>
  </si>
  <si>
    <t>7-years</t>
  </si>
  <si>
    <t>2-years</t>
  </si>
  <si>
    <t>30-years</t>
  </si>
  <si>
    <t>Standard deviation</t>
  </si>
  <si>
    <t>Price Value Basis Point</t>
  </si>
  <si>
    <t>Correlation B1-B2</t>
  </si>
  <si>
    <t>Correlation B1-B3</t>
  </si>
  <si>
    <t>Correlation B2-B3</t>
  </si>
  <si>
    <t>a.</t>
  </si>
  <si>
    <t xml:space="preserve"> Q2 = </t>
  </si>
  <si>
    <t xml:space="preserve"> Q3 = </t>
  </si>
  <si>
    <t>Million</t>
  </si>
  <si>
    <t>Face Value</t>
  </si>
  <si>
    <t>Coupon Rate</t>
  </si>
  <si>
    <t>Maturity</t>
  </si>
  <si>
    <t>Payment</t>
  </si>
  <si>
    <t>Semi-annually</t>
  </si>
  <si>
    <t>YTM</t>
  </si>
  <si>
    <t>PART A - Question 1</t>
  </si>
  <si>
    <t>Periods</t>
  </si>
  <si>
    <t>Coupon</t>
  </si>
  <si>
    <t>PV</t>
  </si>
  <si>
    <t>weights</t>
  </si>
  <si>
    <t>Wgts*t</t>
  </si>
  <si>
    <t>Convexity</t>
  </si>
  <si>
    <t>Fair Value</t>
  </si>
  <si>
    <t>Macaulay Duration</t>
  </si>
  <si>
    <t>Modified Duration</t>
  </si>
  <si>
    <t>Convextity</t>
  </si>
  <si>
    <t>b.</t>
  </si>
  <si>
    <t>Duration Approximation</t>
  </si>
  <si>
    <t>Duration and convexity approximation</t>
  </si>
  <si>
    <t>Difference</t>
  </si>
  <si>
    <t>PART B - Question 3</t>
  </si>
  <si>
    <t>15 years</t>
  </si>
  <si>
    <t>6,2% and 8,2%</t>
  </si>
  <si>
    <t>YTM 6,2%</t>
  </si>
  <si>
    <t>YTM 8,2%</t>
  </si>
  <si>
    <t>Fair value bond 6,2%</t>
  </si>
  <si>
    <t>Fair value bond 8,2%</t>
  </si>
  <si>
    <t>c.</t>
  </si>
  <si>
    <t>20 years</t>
  </si>
  <si>
    <t>Fair value bond 5,2%</t>
  </si>
  <si>
    <t xml:space="preserve">with 2 year bond, the position would lose value if the yield curve steepened. If the hedge will be only with 30 year bond, the position </t>
  </si>
  <si>
    <t xml:space="preserve">would lose value if the yield curve flattened. By “dividing” the hedge between both 2 and 30 year bond, the hedge position is less sensitive </t>
  </si>
  <si>
    <t xml:space="preserve">to changes in slope of the yield curve. </t>
  </si>
  <si>
    <r>
      <rPr>
        <b/>
        <sz val="11"/>
        <color theme="1"/>
        <rFont val="Calibri"/>
        <family val="2"/>
        <charset val="204"/>
        <scheme val="minor"/>
      </rPr>
      <t>b.</t>
    </r>
    <r>
      <rPr>
        <sz val="11"/>
        <color theme="1"/>
        <rFont val="Calibri"/>
        <family val="2"/>
        <charset val="204"/>
        <scheme val="minor"/>
      </rPr>
      <t xml:space="preserve"> This hedge with two bonds (2 year and 30 year bonds) can be seen as a device to limit yield curve risk. If the hedge will be only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</si>
</sst>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NumberFormat="1"/>
    <xf numFmtId="0" fontId="2" fillId="0" borderId="0" xfId="0" applyFont="1"/>
    <xf numFmtId="9" fontId="0" fillId="0" borderId="0" xfId="0" applyNumberFormat="1" applyAlignment="1">
      <alignment horizontal="center"/>
    </xf>
    <xf numFmtId="10" fontId="0" fillId="0" borderId="0" xfId="0" applyNumberFormat="1"/>
    <xf numFmtId="0" fontId="0" fillId="0" borderId="0" xfId="0" applyFill="1"/>
    <xf numFmtId="0" fontId="1" fillId="2" borderId="0" xfId="0" applyFont="1" applyFill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8</xdr:row>
          <xdr:rowOff>133350</xdr:rowOff>
        </xdr:from>
        <xdr:to>
          <xdr:col>11</xdr:col>
          <xdr:colOff>590550</xdr:colOff>
          <xdr:row>13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15</xdr:row>
          <xdr:rowOff>152400</xdr:rowOff>
        </xdr:from>
        <xdr:to>
          <xdr:col>13</xdr:col>
          <xdr:colOff>133350</xdr:colOff>
          <xdr:row>20</xdr:row>
          <xdr:rowOff>123825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1047750</xdr:colOff>
          <xdr:row>7</xdr:row>
          <xdr:rowOff>142875</xdr:rowOff>
        </xdr:from>
        <xdr:to>
          <xdr:col>7</xdr:col>
          <xdr:colOff>361950</xdr:colOff>
          <xdr:row>11</xdr:row>
          <xdr:rowOff>85725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1028700</xdr:colOff>
          <xdr:row>12</xdr:row>
          <xdr:rowOff>180975</xdr:rowOff>
        </xdr:from>
        <xdr:to>
          <xdr:col>7</xdr:col>
          <xdr:colOff>428625</xdr:colOff>
          <xdr:row>16</xdr:row>
          <xdr:rowOff>142875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w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3.w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8"/>
  <sheetViews>
    <sheetView topLeftCell="A46" workbookViewId="0">
      <selection activeCell="F73" sqref="F73"/>
    </sheetView>
  </sheetViews>
  <sheetFormatPr defaultRowHeight="15" x14ac:dyDescent="0.25"/>
  <cols>
    <col min="1" max="1" width="22.85546875" bestFit="1" customWidth="1"/>
    <col min="2" max="2" width="13.85546875" bestFit="1" customWidth="1"/>
    <col min="6" max="6" width="10.7109375" customWidth="1"/>
  </cols>
  <sheetData>
    <row r="1" spans="1:6" x14ac:dyDescent="0.25">
      <c r="A1" s="13" t="s">
        <v>21</v>
      </c>
    </row>
    <row r="3" spans="1:6" x14ac:dyDescent="0.25">
      <c r="A3" t="s">
        <v>15</v>
      </c>
      <c r="B3">
        <v>1000</v>
      </c>
    </row>
    <row r="4" spans="1:6" x14ac:dyDescent="0.25">
      <c r="A4" t="s">
        <v>16</v>
      </c>
      <c r="B4" s="11">
        <v>6.5000000000000002E-2</v>
      </c>
    </row>
    <row r="5" spans="1:6" x14ac:dyDescent="0.25">
      <c r="A5" t="s">
        <v>17</v>
      </c>
      <c r="B5" s="4" t="s">
        <v>37</v>
      </c>
    </row>
    <row r="6" spans="1:6" x14ac:dyDescent="0.25">
      <c r="A6" t="s">
        <v>18</v>
      </c>
      <c r="B6" s="4" t="s">
        <v>19</v>
      </c>
    </row>
    <row r="7" spans="1:6" x14ac:dyDescent="0.25">
      <c r="A7" t="s">
        <v>20</v>
      </c>
      <c r="B7" s="11">
        <v>7.1999999999999995E-2</v>
      </c>
    </row>
    <row r="10" spans="1:6" x14ac:dyDescent="0.25">
      <c r="A10" s="7" t="s">
        <v>22</v>
      </c>
      <c r="B10" s="7" t="s">
        <v>23</v>
      </c>
      <c r="C10" s="7" t="s">
        <v>24</v>
      </c>
      <c r="D10" s="7" t="s">
        <v>25</v>
      </c>
      <c r="E10" s="7" t="s">
        <v>26</v>
      </c>
      <c r="F10" s="7" t="s">
        <v>27</v>
      </c>
    </row>
    <row r="11" spans="1:6" x14ac:dyDescent="0.25">
      <c r="A11">
        <v>1</v>
      </c>
      <c r="B11">
        <f>B$4*B$3/2</f>
        <v>32.5</v>
      </c>
      <c r="C11">
        <f>B11/(1+B$7/2)^A11</f>
        <v>31.37065637065637</v>
      </c>
      <c r="D11">
        <f>C11/C$41</f>
        <v>3.350038171531107E-2</v>
      </c>
      <c r="E11">
        <f>D11*A11</f>
        <v>3.350038171531107E-2</v>
      </c>
      <c r="F11">
        <f>C11*(A11^2+A11)/(1+B$7/2)^2</f>
        <v>58.456672475545176</v>
      </c>
    </row>
    <row r="12" spans="1:6" x14ac:dyDescent="0.25">
      <c r="A12">
        <v>2</v>
      </c>
      <c r="B12">
        <f t="shared" ref="B12:B39" si="0">B$4*B$3/2</f>
        <v>32.5</v>
      </c>
      <c r="C12">
        <f t="shared" ref="C12:C40" si="1">B12/(1+B$7/2)^A12</f>
        <v>30.280556342332403</v>
      </c>
      <c r="D12">
        <f t="shared" ref="D12:D40" si="2">C12/C$41</f>
        <v>3.2336275786979798E-2</v>
      </c>
      <c r="E12">
        <f t="shared" ref="E12:E40" si="3">D12*A12</f>
        <v>6.4672551573959597E-2</v>
      </c>
      <c r="F12">
        <f t="shared" ref="F12:F40" si="4">C12*(A12^2+A12)/(1+B$7/2)^2</f>
        <v>169.27607859713854</v>
      </c>
    </row>
    <row r="13" spans="1:6" x14ac:dyDescent="0.25">
      <c r="A13">
        <v>3</v>
      </c>
      <c r="B13">
        <f t="shared" si="0"/>
        <v>32.5</v>
      </c>
      <c r="C13">
        <f t="shared" si="1"/>
        <v>29.228336237772588</v>
      </c>
      <c r="D13">
        <f t="shared" si="2"/>
        <v>3.1212621416003661E-2</v>
      </c>
      <c r="E13">
        <f t="shared" si="3"/>
        <v>9.3637864248010988E-2</v>
      </c>
      <c r="F13">
        <f t="shared" si="4"/>
        <v>326.78779651957245</v>
      </c>
    </row>
    <row r="14" spans="1:6" x14ac:dyDescent="0.25">
      <c r="A14">
        <v>4</v>
      </c>
      <c r="B14">
        <f t="shared" si="0"/>
        <v>32.5</v>
      </c>
      <c r="C14">
        <f t="shared" si="1"/>
        <v>28.212679766189758</v>
      </c>
      <c r="D14">
        <f t="shared" si="2"/>
        <v>3.0128012949810486E-2</v>
      </c>
      <c r="E14">
        <f t="shared" si="3"/>
        <v>0.12051205179924195</v>
      </c>
      <c r="F14">
        <f t="shared" si="4"/>
        <v>525.72039337125557</v>
      </c>
    </row>
    <row r="15" spans="1:6" x14ac:dyDescent="0.25">
      <c r="A15">
        <v>5</v>
      </c>
      <c r="B15">
        <f t="shared" si="0"/>
        <v>32.5</v>
      </c>
      <c r="C15">
        <f t="shared" si="1"/>
        <v>27.232316376631037</v>
      </c>
      <c r="D15">
        <f t="shared" si="2"/>
        <v>2.9081093580898148E-2</v>
      </c>
      <c r="E15">
        <f t="shared" si="3"/>
        <v>0.14540546790449074</v>
      </c>
      <c r="F15">
        <f t="shared" si="4"/>
        <v>761.17817573058232</v>
      </c>
    </row>
    <row r="16" spans="1:6" x14ac:dyDescent="0.25">
      <c r="A16">
        <v>6</v>
      </c>
      <c r="B16">
        <f t="shared" si="0"/>
        <v>32.5</v>
      </c>
      <c r="C16">
        <f t="shared" si="1"/>
        <v>26.28601966856278</v>
      </c>
      <c r="D16">
        <f t="shared" si="2"/>
        <v>2.8070553649515589E-2</v>
      </c>
      <c r="E16">
        <f t="shared" si="3"/>
        <v>0.16842332189709353</v>
      </c>
      <c r="F16">
        <f t="shared" si="4"/>
        <v>1028.6191563926791</v>
      </c>
    </row>
    <row r="17" spans="1:6" x14ac:dyDescent="0.25">
      <c r="A17">
        <v>7</v>
      </c>
      <c r="B17">
        <f t="shared" si="0"/>
        <v>32.5</v>
      </c>
      <c r="C17">
        <f t="shared" si="1"/>
        <v>25.372605857686079</v>
      </c>
      <c r="D17">
        <f t="shared" si="2"/>
        <v>2.7095129005323928E-2</v>
      </c>
      <c r="E17">
        <f t="shared" si="3"/>
        <v>0.18966590303726749</v>
      </c>
      <c r="F17">
        <f t="shared" si="4"/>
        <v>1323.834178111556</v>
      </c>
    </row>
    <row r="18" spans="1:6" x14ac:dyDescent="0.25">
      <c r="A18">
        <v>8</v>
      </c>
      <c r="B18">
        <f t="shared" si="0"/>
        <v>32.5</v>
      </c>
      <c r="C18">
        <f t="shared" si="1"/>
        <v>24.490932295063782</v>
      </c>
      <c r="D18">
        <f t="shared" si="2"/>
        <v>2.6153599425988345E-2</v>
      </c>
      <c r="E18">
        <f t="shared" si="3"/>
        <v>0.20922879540790676</v>
      </c>
      <c r="F18">
        <f t="shared" si="4"/>
        <v>1642.9271377556538</v>
      </c>
    </row>
    <row r="19" spans="1:6" x14ac:dyDescent="0.25">
      <c r="A19">
        <v>9</v>
      </c>
      <c r="B19">
        <f t="shared" si="0"/>
        <v>32.5</v>
      </c>
      <c r="C19">
        <f t="shared" si="1"/>
        <v>23.639896037706354</v>
      </c>
      <c r="D19">
        <f t="shared" si="2"/>
        <v>2.5244787090722341E-2</v>
      </c>
      <c r="E19">
        <f t="shared" si="3"/>
        <v>0.22720308381650106</v>
      </c>
      <c r="F19">
        <f t="shared" si="4"/>
        <v>1982.2962569445633</v>
      </c>
    </row>
    <row r="20" spans="1:6" x14ac:dyDescent="0.25">
      <c r="A20">
        <v>10</v>
      </c>
      <c r="B20">
        <f t="shared" si="0"/>
        <v>32.5</v>
      </c>
      <c r="C20">
        <f t="shared" si="1"/>
        <v>22.818432468828526</v>
      </c>
      <c r="D20">
        <f t="shared" si="2"/>
        <v>2.4367555106874845E-2</v>
      </c>
      <c r="E20">
        <f t="shared" si="3"/>
        <v>0.24367555106874844</v>
      </c>
      <c r="F20">
        <f t="shared" si="4"/>
        <v>2338.6163477466957</v>
      </c>
    </row>
    <row r="21" spans="1:6" x14ac:dyDescent="0.25">
      <c r="A21">
        <v>11</v>
      </c>
      <c r="B21">
        <f t="shared" si="0"/>
        <v>32.5</v>
      </c>
      <c r="C21">
        <f t="shared" si="1"/>
        <v>22.025513966050699</v>
      </c>
      <c r="D21">
        <f t="shared" si="2"/>
        <v>2.352080608771703E-2</v>
      </c>
      <c r="E21">
        <f t="shared" si="3"/>
        <v>0.25872886696488734</v>
      </c>
      <c r="F21">
        <f t="shared" si="4"/>
        <v>2708.822024417022</v>
      </c>
    </row>
    <row r="22" spans="1:6" x14ac:dyDescent="0.25">
      <c r="A22">
        <v>12</v>
      </c>
      <c r="B22">
        <f t="shared" si="0"/>
        <v>32.5</v>
      </c>
      <c r="C22">
        <f t="shared" si="1"/>
        <v>21.260148615879054</v>
      </c>
      <c r="D22">
        <f t="shared" si="2"/>
        <v>2.2703480779649645E-2</v>
      </c>
      <c r="E22">
        <f t="shared" si="3"/>
        <v>0.27244176935579573</v>
      </c>
      <c r="F22">
        <f t="shared" si="4"/>
        <v>3090.0918144455327</v>
      </c>
    </row>
    <row r="23" spans="1:6" x14ac:dyDescent="0.25">
      <c r="A23">
        <v>13</v>
      </c>
      <c r="B23">
        <f t="shared" si="0"/>
        <v>32.5</v>
      </c>
      <c r="C23">
        <f t="shared" si="1"/>
        <v>20.52137897285623</v>
      </c>
      <c r="D23">
        <f t="shared" si="2"/>
        <v>2.1914556737113556E-2</v>
      </c>
      <c r="E23">
        <f t="shared" si="3"/>
        <v>0.28488923758247625</v>
      </c>
      <c r="F23">
        <f t="shared" si="4"/>
        <v>3479.8331243755997</v>
      </c>
    </row>
    <row r="24" spans="1:6" x14ac:dyDescent="0.25">
      <c r="A24">
        <v>14</v>
      </c>
      <c r="B24">
        <f t="shared" si="0"/>
        <v>32.5</v>
      </c>
      <c r="C24">
        <f t="shared" si="1"/>
        <v>19.808280861830337</v>
      </c>
      <c r="D24">
        <f t="shared" si="2"/>
        <v>2.1153047043545904E-2</v>
      </c>
      <c r="E24">
        <f t="shared" si="3"/>
        <v>0.29614265860964267</v>
      </c>
      <c r="F24">
        <f t="shared" si="4"/>
        <v>3875.668017941342</v>
      </c>
    </row>
    <row r="25" spans="1:6" x14ac:dyDescent="0.25">
      <c r="A25">
        <v>15</v>
      </c>
      <c r="B25">
        <f t="shared" si="0"/>
        <v>32.5</v>
      </c>
      <c r="C25">
        <f t="shared" si="1"/>
        <v>19.119962221843956</v>
      </c>
      <c r="D25">
        <f t="shared" si="2"/>
        <v>2.0417999076781761E-2</v>
      </c>
      <c r="E25">
        <f t="shared" si="3"/>
        <v>0.3062699861517264</v>
      </c>
      <c r="F25">
        <f t="shared" si="4"/>
        <v>4275.4197660687732</v>
      </c>
    </row>
    <row r="26" spans="1:6" x14ac:dyDescent="0.25">
      <c r="A26" s="8">
        <v>16</v>
      </c>
      <c r="B26">
        <f t="shared" si="0"/>
        <v>32.5</v>
      </c>
      <c r="C26">
        <f t="shared" si="1"/>
        <v>18.455561990196866</v>
      </c>
      <c r="D26">
        <f t="shared" si="2"/>
        <v>1.9708493317356909E-2</v>
      </c>
      <c r="E26">
        <f t="shared" si="3"/>
        <v>0.31533589307771054</v>
      </c>
      <c r="F26">
        <f t="shared" si="4"/>
        <v>4677.1001301910637</v>
      </c>
    </row>
    <row r="27" spans="1:6" x14ac:dyDescent="0.25">
      <c r="A27">
        <v>17</v>
      </c>
      <c r="B27">
        <f t="shared" si="0"/>
        <v>32.5</v>
      </c>
      <c r="C27">
        <f t="shared" si="1"/>
        <v>17.81424902528655</v>
      </c>
      <c r="D27">
        <f t="shared" si="2"/>
        <v>1.9023642198220954E-2</v>
      </c>
      <c r="E27">
        <f t="shared" si="3"/>
        <v>0.32340191736975621</v>
      </c>
      <c r="F27">
        <f t="shared" si="4"/>
        <v>5078.8973421476312</v>
      </c>
    </row>
    <row r="28" spans="1:6" x14ac:dyDescent="0.25">
      <c r="A28">
        <v>18</v>
      </c>
      <c r="B28">
        <f t="shared" si="0"/>
        <v>32.5</v>
      </c>
      <c r="C28">
        <f t="shared" si="1"/>
        <v>17.195221066878908</v>
      </c>
      <c r="D28">
        <f t="shared" si="2"/>
        <v>1.836258899442177E-2</v>
      </c>
      <c r="E28">
        <f t="shared" si="3"/>
        <v>0.33052660189959188</v>
      </c>
      <c r="F28">
        <f t="shared" si="4"/>
        <v>5479.1647456736882</v>
      </c>
    </row>
    <row r="29" spans="1:6" x14ac:dyDescent="0.25">
      <c r="A29">
        <v>19</v>
      </c>
      <c r="B29">
        <f t="shared" si="0"/>
        <v>32.5</v>
      </c>
      <c r="C29">
        <f t="shared" si="1"/>
        <v>16.597703732508599</v>
      </c>
      <c r="D29">
        <f t="shared" si="2"/>
        <v>1.7724506751372365E-2</v>
      </c>
      <c r="E29">
        <f t="shared" si="3"/>
        <v>0.33676562827607492</v>
      </c>
      <c r="F29">
        <f t="shared" si="4"/>
        <v>5876.4100661450966</v>
      </c>
    </row>
    <row r="30" spans="1:6" x14ac:dyDescent="0.25">
      <c r="A30">
        <v>20</v>
      </c>
      <c r="B30">
        <f t="shared" si="0"/>
        <v>32.5</v>
      </c>
      <c r="C30">
        <f t="shared" si="1"/>
        <v>16.020949548753471</v>
      </c>
      <c r="D30">
        <f t="shared" si="2"/>
        <v>1.7108597250359424E-2</v>
      </c>
      <c r="E30">
        <f t="shared" si="3"/>
        <v>0.3421719450071885</v>
      </c>
      <c r="F30">
        <f t="shared" si="4"/>
        <v>6269.2852768262046</v>
      </c>
    </row>
    <row r="31" spans="1:6" x14ac:dyDescent="0.25">
      <c r="A31">
        <v>21</v>
      </c>
      <c r="B31">
        <f t="shared" si="0"/>
        <v>32.5</v>
      </c>
      <c r="C31">
        <f t="shared" si="1"/>
        <v>15.464237016171305</v>
      </c>
      <c r="D31">
        <f t="shared" si="2"/>
        <v>1.6514090009999444E-2</v>
      </c>
      <c r="E31">
        <f t="shared" si="3"/>
        <v>0.34679589020998836</v>
      </c>
      <c r="F31">
        <f t="shared" si="4"/>
        <v>6656.5770313791745</v>
      </c>
    </row>
    <row r="32" spans="1:6" x14ac:dyDescent="0.25">
      <c r="A32">
        <v>22</v>
      </c>
      <c r="B32">
        <f t="shared" si="0"/>
        <v>32.5</v>
      </c>
      <c r="C32">
        <f t="shared" si="1"/>
        <v>14.926869706729061</v>
      </c>
      <c r="D32">
        <f t="shared" si="2"/>
        <v>1.594024132239329E-2</v>
      </c>
      <c r="E32">
        <f t="shared" si="3"/>
        <v>0.35068530909265239</v>
      </c>
      <c r="F32">
        <f t="shared" si="4"/>
        <v>7037.1976338353115</v>
      </c>
    </row>
    <row r="33" spans="1:6" x14ac:dyDescent="0.25">
      <c r="A33">
        <v>23</v>
      </c>
      <c r="B33">
        <f t="shared" si="0"/>
        <v>32.5</v>
      </c>
      <c r="C33">
        <f t="shared" si="1"/>
        <v>14.408175392595616</v>
      </c>
      <c r="D33">
        <f t="shared" si="2"/>
        <v>1.5386333322773442E-2</v>
      </c>
      <c r="E33">
        <f t="shared" si="3"/>
        <v>0.35388566642378916</v>
      </c>
      <c r="F33">
        <f t="shared" si="4"/>
        <v>7410.1765186051007</v>
      </c>
    </row>
    <row r="34" spans="1:6" x14ac:dyDescent="0.25">
      <c r="A34">
        <v>24</v>
      </c>
      <c r="B34">
        <f t="shared" si="0"/>
        <v>32.5</v>
      </c>
      <c r="C34">
        <f t="shared" si="1"/>
        <v>13.907505205208125</v>
      </c>
      <c r="D34">
        <f t="shared" si="2"/>
        <v>1.4851673091480158E-2</v>
      </c>
      <c r="E34">
        <f t="shared" si="3"/>
        <v>0.35644015419552377</v>
      </c>
      <c r="F34">
        <f t="shared" si="4"/>
        <v>7774.6522144169676</v>
      </c>
    </row>
    <row r="35" spans="1:6" x14ac:dyDescent="0.25">
      <c r="A35">
        <v>25</v>
      </c>
      <c r="B35">
        <f t="shared" si="0"/>
        <v>32.5</v>
      </c>
      <c r="C35">
        <f t="shared" si="1"/>
        <v>13.424232823559965</v>
      </c>
      <c r="D35">
        <f t="shared" si="2"/>
        <v>1.4335591787143007E-2</v>
      </c>
      <c r="E35">
        <f t="shared" si="3"/>
        <v>0.35838979467857518</v>
      </c>
      <c r="F35">
        <f t="shared" si="4"/>
        <v>8129.8647673279102</v>
      </c>
    </row>
    <row r="36" spans="1:6" x14ac:dyDescent="0.25">
      <c r="A36">
        <v>26</v>
      </c>
      <c r="B36">
        <f t="shared" si="0"/>
        <v>32.5</v>
      </c>
      <c r="C36">
        <f t="shared" si="1"/>
        <v>12.957753690694949</v>
      </c>
      <c r="D36">
        <f t="shared" si="2"/>
        <v>1.3837443809983601E-2</v>
      </c>
      <c r="E36">
        <f t="shared" si="3"/>
        <v>0.3597735390595736</v>
      </c>
      <c r="F36">
        <f t="shared" si="4"/>
        <v>8475.1485991449281</v>
      </c>
    </row>
    <row r="37" spans="1:6" x14ac:dyDescent="0.25">
      <c r="A37">
        <v>27</v>
      </c>
      <c r="B37">
        <f t="shared" si="0"/>
        <v>32.5</v>
      </c>
      <c r="C37">
        <f t="shared" si="1"/>
        <v>12.507484257427555</v>
      </c>
      <c r="D37">
        <f t="shared" si="2"/>
        <v>1.3356605994192663E-2</v>
      </c>
      <c r="E37">
        <f t="shared" si="3"/>
        <v>0.36062836184320191</v>
      </c>
      <c r="F37">
        <f t="shared" si="4"/>
        <v>8809.9257787369297</v>
      </c>
    </row>
    <row r="38" spans="1:6" x14ac:dyDescent="0.25">
      <c r="A38">
        <v>28</v>
      </c>
      <c r="B38">
        <f t="shared" si="0"/>
        <v>32.5</v>
      </c>
      <c r="C38">
        <f t="shared" si="1"/>
        <v>12.0728612523432</v>
      </c>
      <c r="D38">
        <f t="shared" si="2"/>
        <v>1.2892476828371297E-2</v>
      </c>
      <c r="E38">
        <f t="shared" si="3"/>
        <v>0.36098935119439629</v>
      </c>
      <c r="F38">
        <f t="shared" si="4"/>
        <v>9133.6996848051967</v>
      </c>
    </row>
    <row r="39" spans="1:6" x14ac:dyDescent="0.25">
      <c r="A39">
        <v>29</v>
      </c>
      <c r="B39">
        <f t="shared" si="0"/>
        <v>32.5</v>
      </c>
      <c r="C39">
        <f t="shared" si="1"/>
        <v>11.65334097716525</v>
      </c>
      <c r="D39">
        <f t="shared" si="2"/>
        <v>1.2444475703061095E-2</v>
      </c>
      <c r="E39">
        <f t="shared" si="3"/>
        <v>0.36088979538877175</v>
      </c>
      <c r="F39">
        <f t="shared" si="4"/>
        <v>9446.0490397185567</v>
      </c>
    </row>
    <row r="40" spans="1:6" x14ac:dyDescent="0.25">
      <c r="A40">
        <v>30</v>
      </c>
      <c r="B40">
        <f>B$4*B$3/2+1000</f>
        <v>1032.5</v>
      </c>
      <c r="C40">
        <f t="shared" si="1"/>
        <v>357.35297175298848</v>
      </c>
      <c r="D40">
        <f t="shared" si="2"/>
        <v>0.38161334016663445</v>
      </c>
      <c r="E40">
        <f t="shared" si="3"/>
        <v>11.448400204999034</v>
      </c>
      <c r="F40">
        <f t="shared" si="4"/>
        <v>309642.69291069685</v>
      </c>
    </row>
    <row r="41" spans="1:6" x14ac:dyDescent="0.25">
      <c r="B41" s="6" t="s">
        <v>28</v>
      </c>
      <c r="C41" s="6">
        <f>SUM(C11:C40)</f>
        <v>936.42683349839785</v>
      </c>
      <c r="D41">
        <f>SUM(D11:D40)</f>
        <v>0.99999999999999978</v>
      </c>
      <c r="E41">
        <f>SUM(E11:E40)</f>
        <v>19.219477543848889</v>
      </c>
      <c r="F41">
        <f>SUM(F11:F40)</f>
        <v>437484.3886805441</v>
      </c>
    </row>
    <row r="43" spans="1:6" ht="15.75" x14ac:dyDescent="0.25">
      <c r="A43" s="9" t="s">
        <v>11</v>
      </c>
      <c r="D43" s="6" t="s">
        <v>29</v>
      </c>
      <c r="E43" s="6"/>
      <c r="F43" s="6">
        <f>E41/2</f>
        <v>9.6097387719244445</v>
      </c>
    </row>
    <row r="44" spans="1:6" x14ac:dyDescent="0.25">
      <c r="D44" s="6" t="s">
        <v>30</v>
      </c>
      <c r="E44" s="6"/>
      <c r="F44" s="6">
        <f>F43/(1+B7/2)</f>
        <v>9.2758096254096944</v>
      </c>
    </row>
    <row r="45" spans="1:6" x14ac:dyDescent="0.25">
      <c r="D45" s="6" t="s">
        <v>31</v>
      </c>
      <c r="E45" s="6"/>
      <c r="F45" s="6">
        <f>F41/C41/4</f>
        <v>116.79620153721615</v>
      </c>
    </row>
    <row r="50" spans="1:6" x14ac:dyDescent="0.25">
      <c r="A50" s="3" t="s">
        <v>32</v>
      </c>
    </row>
    <row r="51" spans="1:6" x14ac:dyDescent="0.25">
      <c r="A51" t="s">
        <v>20</v>
      </c>
      <c r="B51" s="10" t="s">
        <v>38</v>
      </c>
    </row>
    <row r="53" spans="1:6" x14ac:dyDescent="0.25">
      <c r="A53" t="s">
        <v>41</v>
      </c>
      <c r="B53">
        <f>(B$3*B4/2)*((1-(1/(1+0.031)^30))/0.031)+1000/(1+0.031)^30</f>
        <v>1029.0242322558713</v>
      </c>
    </row>
    <row r="54" spans="1:6" x14ac:dyDescent="0.25">
      <c r="A54" t="s">
        <v>42</v>
      </c>
      <c r="B54">
        <f>(B$3*B4/2)*((1-(1/(1+0.041)^30))/0.041)+1000/(1+0.041)^30</f>
        <v>854.78601314242655</v>
      </c>
    </row>
    <row r="58" spans="1:6" x14ac:dyDescent="0.25">
      <c r="A58" t="s">
        <v>33</v>
      </c>
      <c r="B58" s="11">
        <f>F44*1%</f>
        <v>9.275809625409695E-2</v>
      </c>
      <c r="F58" t="s">
        <v>35</v>
      </c>
    </row>
    <row r="59" spans="1:6" x14ac:dyDescent="0.25">
      <c r="C59" s="6" t="s">
        <v>39</v>
      </c>
      <c r="D59" s="6">
        <f>C41*(1+B58)</f>
        <v>1023.2880038549615</v>
      </c>
      <c r="F59">
        <f>D59-B53</f>
        <v>-5.7362284009097948</v>
      </c>
    </row>
    <row r="60" spans="1:6" x14ac:dyDescent="0.25">
      <c r="C60" s="6" t="s">
        <v>40</v>
      </c>
      <c r="D60" s="6">
        <f>C41*(1-B58)</f>
        <v>849.56566314183431</v>
      </c>
      <c r="F60">
        <f>D60-B54</f>
        <v>-5.2203500005922479</v>
      </c>
    </row>
    <row r="63" spans="1:6" x14ac:dyDescent="0.25">
      <c r="A63" t="s">
        <v>27</v>
      </c>
      <c r="C63">
        <f>F45</f>
        <v>116.79620153721615</v>
      </c>
    </row>
    <row r="64" spans="1:6" x14ac:dyDescent="0.25">
      <c r="A64" s="6" t="s">
        <v>34</v>
      </c>
      <c r="B64" s="6"/>
      <c r="C64" s="11">
        <f>B58+(0.5*C63*0.01^2)</f>
        <v>9.859790633095776E-2</v>
      </c>
    </row>
    <row r="65" spans="1:6" x14ac:dyDescent="0.25">
      <c r="C65" s="6" t="s">
        <v>39</v>
      </c>
      <c r="D65" s="6">
        <f>C41*(1+C64)</f>
        <v>1028.7565587134682</v>
      </c>
      <c r="F65">
        <f>D65-B53</f>
        <v>-0.26767354240314489</v>
      </c>
    </row>
    <row r="66" spans="1:6" x14ac:dyDescent="0.25">
      <c r="C66" s="11">
        <f>-B58+(0.5*C63*-0.01^2)</f>
        <v>-8.691828617723614E-2</v>
      </c>
      <c r="D66" s="12"/>
    </row>
    <row r="67" spans="1:6" x14ac:dyDescent="0.25">
      <c r="C67" s="6" t="s">
        <v>40</v>
      </c>
      <c r="D67" s="6">
        <f>C41*(1+C66)</f>
        <v>855.03421800034096</v>
      </c>
      <c r="F67">
        <f>D67-B54</f>
        <v>0.24820485791440206</v>
      </c>
    </row>
    <row r="71" spans="1:6" x14ac:dyDescent="0.25">
      <c r="A71" s="14" t="s">
        <v>43</v>
      </c>
    </row>
    <row r="72" spans="1:6" x14ac:dyDescent="0.25">
      <c r="A72" t="s">
        <v>15</v>
      </c>
      <c r="B72">
        <v>1000</v>
      </c>
    </row>
    <row r="73" spans="1:6" x14ac:dyDescent="0.25">
      <c r="A73" t="s">
        <v>16</v>
      </c>
      <c r="B73" s="11">
        <v>6.5000000000000002E-2</v>
      </c>
    </row>
    <row r="74" spans="1:6" x14ac:dyDescent="0.25">
      <c r="A74" t="s">
        <v>17</v>
      </c>
      <c r="B74" s="4" t="s">
        <v>44</v>
      </c>
    </row>
    <row r="75" spans="1:6" x14ac:dyDescent="0.25">
      <c r="A75" t="s">
        <v>18</v>
      </c>
      <c r="B75" s="4" t="s">
        <v>19</v>
      </c>
    </row>
    <row r="76" spans="1:6" x14ac:dyDescent="0.25">
      <c r="A76" t="s">
        <v>20</v>
      </c>
      <c r="B76" s="11">
        <v>5.5E-2</v>
      </c>
    </row>
    <row r="78" spans="1:6" x14ac:dyDescent="0.25">
      <c r="A78" t="s">
        <v>45</v>
      </c>
      <c r="B78" s="6">
        <f>(B$3*B73/2)*((1-(1/(1+0.0275)^20))/0.0275)+1000/(1+0.0275)^20</f>
        <v>1076.1362606688781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2049" r:id="rId3">
          <objectPr defaultSize="0" autoPict="0" r:id="rId4">
            <anchor moveWithCells="1">
              <from>
                <xdr:col>9</xdr:col>
                <xdr:colOff>209550</xdr:colOff>
                <xdr:row>8</xdr:row>
                <xdr:rowOff>133350</xdr:rowOff>
              </from>
              <to>
                <xdr:col>11</xdr:col>
                <xdr:colOff>590550</xdr:colOff>
                <xdr:row>13</xdr:row>
                <xdr:rowOff>104775</xdr:rowOff>
              </to>
            </anchor>
          </objectPr>
        </oleObject>
      </mc:Choice>
      <mc:Fallback>
        <oleObject progId="Equation.DSMT4" shapeId="2049" r:id="rId3"/>
      </mc:Fallback>
    </mc:AlternateContent>
    <mc:AlternateContent xmlns:mc="http://schemas.openxmlformats.org/markup-compatibility/2006">
      <mc:Choice Requires="x14">
        <oleObject progId="Equation.DSMT4" shapeId="2050" r:id="rId5">
          <objectPr defaultSize="0" autoPict="0" r:id="rId6">
            <anchor moveWithCells="1">
              <from>
                <xdr:col>9</xdr:col>
                <xdr:colOff>209550</xdr:colOff>
                <xdr:row>15</xdr:row>
                <xdr:rowOff>152400</xdr:rowOff>
              </from>
              <to>
                <xdr:col>13</xdr:col>
                <xdr:colOff>133350</xdr:colOff>
                <xdr:row>20</xdr:row>
                <xdr:rowOff>123825</xdr:rowOff>
              </to>
            </anchor>
          </objectPr>
        </oleObject>
      </mc:Choice>
      <mc:Fallback>
        <oleObject progId="Equation.DSMT4" shapeId="2050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C21" sqref="C21"/>
    </sheetView>
  </sheetViews>
  <sheetFormatPr defaultRowHeight="15" x14ac:dyDescent="0.25"/>
  <cols>
    <col min="1" max="1" width="19.140625" customWidth="1"/>
    <col min="2" max="2" width="11.7109375" bestFit="1" customWidth="1"/>
    <col min="3" max="3" width="18" bestFit="1" customWidth="1"/>
    <col min="4" max="4" width="21.42578125" bestFit="1" customWidth="1"/>
  </cols>
  <sheetData>
    <row r="1" spans="1:4" x14ac:dyDescent="0.25">
      <c r="A1" s="13" t="s">
        <v>36</v>
      </c>
    </row>
    <row r="3" spans="1:4" x14ac:dyDescent="0.25">
      <c r="C3" s="1" t="s">
        <v>6</v>
      </c>
      <c r="D3" s="1" t="s">
        <v>7</v>
      </c>
    </row>
    <row r="4" spans="1:4" x14ac:dyDescent="0.25">
      <c r="A4" t="s">
        <v>0</v>
      </c>
      <c r="B4" t="s">
        <v>3</v>
      </c>
      <c r="C4">
        <v>20.8</v>
      </c>
      <c r="D4">
        <v>400</v>
      </c>
    </row>
    <row r="5" spans="1:4" x14ac:dyDescent="0.25">
      <c r="A5" t="s">
        <v>2</v>
      </c>
      <c r="B5" t="s">
        <v>4</v>
      </c>
      <c r="C5">
        <v>20.3</v>
      </c>
      <c r="D5">
        <v>180</v>
      </c>
    </row>
    <row r="6" spans="1:4" x14ac:dyDescent="0.25">
      <c r="A6" t="s">
        <v>1</v>
      </c>
      <c r="B6" t="s">
        <v>5</v>
      </c>
      <c r="C6">
        <v>18.3</v>
      </c>
      <c r="D6" s="2">
        <v>1000</v>
      </c>
    </row>
    <row r="9" spans="1:4" x14ac:dyDescent="0.25">
      <c r="A9" t="s">
        <v>8</v>
      </c>
      <c r="B9">
        <v>0.92700000000000005</v>
      </c>
    </row>
    <row r="10" spans="1:4" x14ac:dyDescent="0.25">
      <c r="A10" t="s">
        <v>9</v>
      </c>
      <c r="B10">
        <v>0.96899999999999997</v>
      </c>
    </row>
    <row r="11" spans="1:4" x14ac:dyDescent="0.25">
      <c r="A11" t="s">
        <v>10</v>
      </c>
      <c r="B11">
        <v>0.88600000000000001</v>
      </c>
    </row>
    <row r="14" spans="1:4" x14ac:dyDescent="0.25">
      <c r="A14" s="3" t="s">
        <v>11</v>
      </c>
    </row>
    <row r="15" spans="1:4" x14ac:dyDescent="0.25">
      <c r="A15" s="5" t="s">
        <v>12</v>
      </c>
      <c r="B15" s="6">
        <f>-(((B9-(B10*B11))*D4*C4)/((1-B11^2)*D5*C5))*100</f>
        <v>-72.507544748317841</v>
      </c>
      <c r="C15" s="6" t="s">
        <v>14</v>
      </c>
    </row>
    <row r="16" spans="1:4" x14ac:dyDescent="0.25">
      <c r="A16" s="5" t="s">
        <v>13</v>
      </c>
      <c r="B16" s="6">
        <f>-(((B10-(B9*B11))*D4*C4)/((1-B11^2)*D6*C6))*100</f>
        <v>-31.227807885236448</v>
      </c>
      <c r="C16" s="6" t="s">
        <v>14</v>
      </c>
    </row>
    <row r="21" spans="1:10" x14ac:dyDescent="0.25">
      <c r="A21" s="15" t="s">
        <v>49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x14ac:dyDescent="0.25">
      <c r="A22" s="15" t="s">
        <v>46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x14ac:dyDescent="0.25">
      <c r="A23" s="15" t="s">
        <v>47</v>
      </c>
      <c r="B23" s="15"/>
      <c r="C23" s="15"/>
      <c r="D23" s="15"/>
      <c r="E23" s="15"/>
      <c r="F23" s="15"/>
      <c r="G23" s="15"/>
      <c r="H23" s="15"/>
      <c r="I23" s="15"/>
      <c r="J23" s="15"/>
    </row>
    <row r="24" spans="1:10" x14ac:dyDescent="0.25">
      <c r="A24" s="15" t="s">
        <v>48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7" r:id="rId4">
          <objectPr defaultSize="0" autoPict="0" r:id="rId5">
            <anchor moveWithCells="1" sizeWithCells="1">
              <from>
                <xdr:col>3</xdr:col>
                <xdr:colOff>1047750</xdr:colOff>
                <xdr:row>7</xdr:row>
                <xdr:rowOff>142875</xdr:rowOff>
              </from>
              <to>
                <xdr:col>7</xdr:col>
                <xdr:colOff>361950</xdr:colOff>
                <xdr:row>11</xdr:row>
                <xdr:rowOff>85725</xdr:rowOff>
              </to>
            </anchor>
          </objectPr>
        </oleObject>
      </mc:Choice>
      <mc:Fallback>
        <oleObject progId="Equation.DSMT4" shapeId="1027" r:id="rId4"/>
      </mc:Fallback>
    </mc:AlternateContent>
    <mc:AlternateContent xmlns:mc="http://schemas.openxmlformats.org/markup-compatibility/2006">
      <mc:Choice Requires="x14">
        <oleObject progId="Equation.DSMT4" shapeId="1028" r:id="rId6">
          <objectPr defaultSize="0" autoPict="0" r:id="rId7">
            <anchor moveWithCells="1" sizeWithCells="1">
              <from>
                <xdr:col>3</xdr:col>
                <xdr:colOff>1028700</xdr:colOff>
                <xdr:row>12</xdr:row>
                <xdr:rowOff>180975</xdr:rowOff>
              </from>
              <to>
                <xdr:col>7</xdr:col>
                <xdr:colOff>428625</xdr:colOff>
                <xdr:row>16</xdr:row>
                <xdr:rowOff>142875</xdr:rowOff>
              </to>
            </anchor>
          </objectPr>
        </oleObject>
      </mc:Choice>
      <mc:Fallback>
        <oleObject progId="Equation.DSMT4" shapeId="102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 1</vt:lpstr>
      <vt:lpstr>Question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Cesario</dc:creator>
  <cp:lastModifiedBy>нина</cp:lastModifiedBy>
  <dcterms:created xsi:type="dcterms:W3CDTF">2012-03-25T14:55:27Z</dcterms:created>
  <dcterms:modified xsi:type="dcterms:W3CDTF">2012-07-12T09:24:47Z</dcterms:modified>
</cp:coreProperties>
</file>